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.№1" sheetId="1" r:id="rId1"/>
    <sheet name="прил.№2" sheetId="2" r:id="rId2"/>
  </sheets>
  <definedNames/>
  <calcPr fullCalcOnLoad="1"/>
</workbook>
</file>

<file path=xl/sharedStrings.xml><?xml version="1.0" encoding="utf-8"?>
<sst xmlns="http://schemas.openxmlformats.org/spreadsheetml/2006/main" count="159" uniqueCount="122">
  <si>
    <t>Приложение № 1</t>
  </si>
  <si>
    <t>к Постановлению Администрации Пайского сельского поселения № 18 от 15.06.2023 года "Об утверждении отчета об исполнении бюджета Пайского сельского поселения за 1 квартал 2023 года"</t>
  </si>
  <si>
    <t xml:space="preserve">                                            Межбюджетные трансферты, передаваемые из бюджета Прионежского муниципального района                                                              бюджету Пайского сельского поселения в 1 квартале 2023 года</t>
  </si>
  <si>
    <t xml:space="preserve"> </t>
  </si>
  <si>
    <t xml:space="preserve"> единица изм.: руб. коп.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</si>
  <si>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</si>
  <si>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</si>
  <si>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</si>
  <si>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</si>
  <si>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</si>
  <si>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</si>
  <si>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</si>
  <si>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</si>
  <si>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</si>
  <si>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</si>
  <si>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</si>
  <si>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</si>
  <si>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</si>
  <si>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</si>
  <si>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</si>
  <si>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</si>
  <si>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</si>
  <si>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</si>
  <si>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</si>
  <si>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</si>
  <si>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</si>
  <si>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Безвозмездные поступления от других бюджетов бюджетной системы Российской Федерации</t>
  </si>
  <si>
    <t>009 2 02 00000 00 0000 000</t>
  </si>
  <si>
    <t xml:space="preserve">Дотация бюджетам сельских поселений на выравнивание бюджетной обеспеченности  </t>
  </si>
  <si>
    <t>009 2 02 15001 10 0000 150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</si>
  <si>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</si>
  <si>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</si>
  <si>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r>
      <rPr>
        <b/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b/>
        <sz val="8"/>
        <color indexed="8"/>
        <rFont val="Times New Roman"/>
        <family val="1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</si>
  <si>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009 2 02 30024 10 0000 150</t>
  </si>
  <si>
    <r>
      <rPr>
        <b/>
        <sz val="8"/>
        <rFont val="Arial Cyr"/>
        <family val="2"/>
      </rPr>
      <t>Прочие субсидии местным бюджетам (С</t>
    </r>
    <r>
      <rPr>
        <b/>
        <sz val="8"/>
        <rFont val="Arial"/>
        <family val="2"/>
      </rPr>
      <t>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  </r>
  </si>
  <si>
    <t>009 2 02 29999 10 0000 150</t>
  </si>
  <si>
    <r>
      <rPr>
        <b/>
        <sz val="8"/>
        <rFont val="Arial"/>
        <family val="2"/>
      </rPr>
      <t xml:space="preserve">Иные </t>
    </r>
    <r>
      <rPr>
        <b/>
        <sz val="8"/>
        <color indexed="8"/>
        <rFont val="Arial"/>
        <family val="2"/>
      </rPr>
      <t>межбюджетные трансферты</t>
    </r>
    <r>
      <rPr>
        <b/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</si>
  <si>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t>009 2 02 49999 10 0000 150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</si>
  <si>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</si>
  <si>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009 2 02 45160 10 0000 150</t>
  </si>
  <si>
    <t>Межбюджетные трансферты, 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</si>
  <si>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</si>
  <si>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r>
      <rPr>
        <b/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b/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</si>
  <si>
    <t>Приложение № 2</t>
  </si>
  <si>
    <t xml:space="preserve">Доходы бюджета Пайского сельского поселения за 1 квартал 2023 года по кодам видов доходов, подвидов доходов, </t>
  </si>
  <si>
    <t xml:space="preserve">классификации операций сектора государственного управления, относящихся к доходам бюджета   </t>
  </si>
  <si>
    <t xml:space="preserve"> единица измерения: руб. коп.</t>
  </si>
  <si>
    <t>Доходы бюджета — ИТОГО:</t>
  </si>
  <si>
    <t>1) СОБСТВЕННЫЕ ДОХОДЫ, в т.ч.: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</si>
  <si>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</si>
  <si>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</si>
  <si>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</si>
  <si>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</si>
  <si>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182 1 01 02000 00 0000 000</t>
  </si>
  <si>
    <t>182 1 01 02010 01 0000 110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</si>
  <si>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</si>
  <si>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</si>
  <si>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топливо</t>
  </si>
  <si>
    <t>182 1 03 02200 00 0000 000</t>
  </si>
  <si>
    <t>182 1 03 02231 01 0000 110</t>
  </si>
  <si>
    <t>182 1 03 02241 01 0000 110</t>
  </si>
  <si>
    <t>182 1 03 02251 01 0000 110</t>
  </si>
  <si>
    <t>182 1 03 02261 01 0000 110</t>
  </si>
  <si>
    <t>НАЛОГИ НА СОВОКУПНЫЙ ДОХОД</t>
  </si>
  <si>
    <t>182 1 05 00000 00 0000 000</t>
  </si>
  <si>
    <t xml:space="preserve">Единый сельскохозяйственный налог </t>
  </si>
  <si>
    <t>182 1 05 03000 00 0000 000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</si>
  <si>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</si>
  <si>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</si>
  <si>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</si>
  <si>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</si>
  <si>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182 1 06 01000 00 0000 000</t>
  </si>
  <si>
    <t>182 1 06 01030 10 0000 110</t>
  </si>
  <si>
    <t>Земельный налог</t>
  </si>
  <si>
    <t>182 1 06 06000 00 0000 000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</si>
  <si>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</si>
  <si>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182 1 06 06030 00 0000 000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</si>
  <si>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</si>
  <si>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</si>
  <si>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182 1 06 06040 00 0000 000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</si>
  <si>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</si>
  <si>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</si>
  <si>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009 1 11 00000 00 0000 000</t>
  </si>
  <si>
    <t>Доходы от сдачи в аренду имущества, находящегося в государственной и муниципальной собственности</t>
  </si>
  <si>
    <t>009 1 11 05000 00 0000 000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</si>
  <si>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</si>
  <si>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009 1 11 05030 00 0000 000</t>
  </si>
  <si>
    <t>009 1 11 05035 10 0000 120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</si>
  <si>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собственности, и осуществление  полномочий Российской Федерации по управлению и распоряжению которыми передано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</si>
  <si>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009 1 11 05400 00 0000 000</t>
  </si>
  <si>
    <t>009 1 11 05430 10 0000 120</t>
  </si>
  <si>
    <t>ДОХОДЫ ОТ ОКАЗАНИЯ ПЛАТНЫХ УСЛУГ (РАБОТ) И КОМПЕНСАЦИИ ЗАТРАТ ГОСУДАРСТВА</t>
  </si>
  <si>
    <t>009 1 13 00000 00 0000 000</t>
  </si>
  <si>
    <t>Прочие доходы от оказания платных услуг (работ) получателями средств бюджетов поселений</t>
  </si>
  <si>
    <t>009 1 13 01995 00 0000 000</t>
  </si>
  <si>
    <t>009 1 13 01995 10 0000 130</t>
  </si>
  <si>
    <t>Прочие доходы от компенсации затрат бюджетов сельских поселений</t>
  </si>
  <si>
    <t>009 1 13 02995 00 0000 000</t>
  </si>
  <si>
    <t>009 1 13 02995 10 0000 130</t>
  </si>
  <si>
    <t>2) БЕЗВОЗМЕЗДНЫЕ ПОСТУПЛЕНИЯ, в т.ч.:</t>
  </si>
  <si>
    <t>009 2 00 00000 00 0000 000</t>
  </si>
  <si>
    <t>Дотации бюджетам бюджетной системы Российской Федерации</t>
  </si>
  <si>
    <t>009 2 02 01000 00 0000 000</t>
  </si>
  <si>
    <t>Дотации бюджетам сельских поселений на выравнивание бюджетной обеспеченности</t>
  </si>
  <si>
    <t>009 2 02 01001 10 0000 000</t>
  </si>
  <si>
    <t>009 2 02 15002 10 0000 150</t>
  </si>
  <si>
    <t>Субсидии бюджетам бюджетной системы Российской Федерации (межбюджетные субсидии)</t>
  </si>
  <si>
    <t>009 2 02 02000 00 0000 000</t>
  </si>
  <si>
    <t>Прочие субсидии бюджетам сельских поселений</t>
  </si>
  <si>
    <t>009 2 02 29999 00 0000 000</t>
  </si>
  <si>
    <t>Прочие субсидии местным бюджетам (Субсидии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</si>
  <si>
    <t>Субвенции бюджетам бюджетной системы Российской Федерации</t>
  </si>
  <si>
    <t>009 2 02 03000 00 0000 000</t>
  </si>
  <si>
    <r>
      <rPr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sz val="8"/>
        <color indexed="8"/>
        <rFont val="Arial"/>
        <family val="2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</si>
  <si>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Иные межбюджетные трансферты</t>
  </si>
  <si>
    <t>009 2 02 04000 00 0000 000</t>
  </si>
  <si>
    <r>
      <rPr>
        <sz val="8"/>
        <rFont val="Arial"/>
        <family val="2"/>
      </rPr>
      <t xml:space="preserve">Иные </t>
    </r>
    <r>
      <rPr>
        <sz val="8"/>
        <color indexed="8"/>
        <rFont val="Arial"/>
        <family val="2"/>
      </rPr>
      <t>межбюджетные трансферты</t>
    </r>
    <r>
      <rPr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</si>
  <si>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r>
      <rPr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</si>
  <si>
    <t>Прочие безвозмездные поступления</t>
  </si>
  <si>
    <t>009 2 07 00000 00 0000 000</t>
  </si>
  <si>
    <t>Прочие безвозмездные поступления в бюджеты сельских поселений</t>
  </si>
  <si>
    <t>009 2 07 05030 10 0000 150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</si>
</sst>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"/>
    <numFmt numFmtId="168" formatCode="0.00"/>
  </numFmts>
  <fonts count="18">
    <font>
      <sz val="8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left" wrapText="1"/>
    </xf>
    <xf numFmtId="164" fontId="2" fillId="0" borderId="0" xfId="0" applyFont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/>
    </xf>
    <xf numFmtId="165" fontId="13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5" fontId="13" fillId="4" borderId="1" xfId="0" applyNumberFormat="1" applyFont="1" applyFill="1" applyBorder="1" applyAlignment="1">
      <alignment vertical="center"/>
    </xf>
    <xf numFmtId="168" fontId="14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 vertical="center"/>
    </xf>
    <xf numFmtId="164" fontId="16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 wrapText="1"/>
    </xf>
    <xf numFmtId="164" fontId="0" fillId="0" borderId="1" xfId="0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/>
    </xf>
    <xf numFmtId="164" fontId="17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3" fillId="0" borderId="3" xfId="0" applyFont="1" applyBorder="1" applyAlignment="1">
      <alignment/>
    </xf>
    <xf numFmtId="168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zoomScale="87" zoomScaleNormal="87" workbookViewId="0" topLeftCell="A1">
      <pane ySplit="7" topLeftCell="A8" activePane="bottomLeft" state="frozen"/>
      <selection pane="topLeft" activeCell="A1" sqref="A1"/>
      <selection pane="bottomLeft" activeCell="Y6" sqref="Y6"/>
    </sheetView>
  </sheetViews>
  <sheetFormatPr defaultColWidth="9.140625" defaultRowHeight="12"/>
  <cols>
    <col min="1" max="1" width="63.7109375" style="1" customWidth="1"/>
    <col min="2" max="2" width="9.140625" style="2" hidden="1" customWidth="1"/>
    <col min="3" max="3" width="27.00390625" style="3" customWidth="1"/>
    <col min="4" max="8" width="9.140625" style="4" hidden="1" customWidth="1"/>
    <col min="9" max="9" width="15.57421875" style="5" customWidth="1"/>
    <col min="10" max="16" width="9.140625" style="4" hidden="1" customWidth="1"/>
    <col min="17" max="17" width="14.57421875" style="5" customWidth="1"/>
    <col min="18" max="18" width="9.140625" style="4" hidden="1" customWidth="1"/>
    <col min="19" max="19" width="16.421875" style="1" customWidth="1"/>
    <col min="20" max="20" width="10.00390625" style="6" customWidth="1"/>
  </cols>
  <sheetData>
    <row r="1" spans="3:19" ht="20.25" customHeight="1">
      <c r="C1" s="7"/>
      <c r="Q1" s="8" t="s">
        <v>0</v>
      </c>
      <c r="R1" s="9"/>
      <c r="S1" s="9"/>
    </row>
    <row r="2" spans="3:20" ht="32.25" customHeight="1"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7:20" ht="7.5" customHeight="1">
      <c r="Q3" s="11"/>
      <c r="R3" s="12"/>
      <c r="S3" s="13"/>
      <c r="T3" s="13"/>
    </row>
    <row r="4" spans="1:20" ht="29.2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4" customFormat="1" ht="12.75">
      <c r="A5" s="1" t="s">
        <v>3</v>
      </c>
      <c r="B5" s="2"/>
      <c r="C5" s="3"/>
      <c r="I5" s="5"/>
      <c r="Q5" s="7"/>
      <c r="S5" s="1" t="s">
        <v>4</v>
      </c>
      <c r="T5" s="1"/>
    </row>
    <row r="6" spans="1:20" s="4" customFormat="1" ht="12.75">
      <c r="A6" s="1"/>
      <c r="B6" s="2"/>
      <c r="C6" s="3"/>
      <c r="I6" s="5"/>
      <c r="Q6" s="5"/>
      <c r="S6" s="1"/>
      <c r="T6" s="1"/>
    </row>
    <row r="7" spans="1:20" s="20" customFormat="1" ht="36" customHeight="1">
      <c r="A7" s="15" t="s">
        <v>5</v>
      </c>
      <c r="B7" s="16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9" t="s">
        <v>13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18</v>
      </c>
      <c r="O7" s="18" t="s">
        <v>19</v>
      </c>
      <c r="P7" s="18" t="s">
        <v>20</v>
      </c>
      <c r="Q7" s="19" t="s">
        <v>21</v>
      </c>
      <c r="R7" s="18" t="s">
        <v>22</v>
      </c>
      <c r="S7" s="15" t="s">
        <v>23</v>
      </c>
      <c r="T7" s="15"/>
    </row>
    <row r="8" spans="1:20" s="20" customFormat="1" ht="45" customHeight="1">
      <c r="A8" s="15"/>
      <c r="B8" s="16"/>
      <c r="C8" s="17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9"/>
      <c r="R8" s="18"/>
      <c r="S8" s="21" t="s">
        <v>24</v>
      </c>
      <c r="T8" s="15" t="s">
        <v>25</v>
      </c>
    </row>
    <row r="9" spans="1:20" s="30" customFormat="1" ht="32.25" customHeight="1">
      <c r="A9" s="22" t="s">
        <v>26</v>
      </c>
      <c r="B9" s="23">
        <v>10</v>
      </c>
      <c r="C9" s="24" t="s">
        <v>27</v>
      </c>
      <c r="D9" s="25"/>
      <c r="E9" s="25"/>
      <c r="F9" s="25"/>
      <c r="G9" s="25"/>
      <c r="H9" s="25"/>
      <c r="I9" s="26">
        <f>I10+I11+I12+I13+I14+I15+I16+I17</f>
        <v>3136811.5</v>
      </c>
      <c r="J9" s="27" t="e">
        <f>J10+#REF!+J11+J13</f>
        <v>#REF!</v>
      </c>
      <c r="K9" s="27" t="e">
        <f>K10+#REF!+K11+K13</f>
        <v>#REF!</v>
      </c>
      <c r="L9" s="27" t="e">
        <f>L10+#REF!+L11+L13</f>
        <v>#REF!</v>
      </c>
      <c r="M9" s="27" t="e">
        <f>M10+#REF!+M11+M13</f>
        <v>#REF!</v>
      </c>
      <c r="N9" s="27" t="e">
        <f>N10+#REF!+N11+N13</f>
        <v>#REF!</v>
      </c>
      <c r="O9" s="27" t="e">
        <f>O10+#REF!+O11+O13</f>
        <v>#REF!</v>
      </c>
      <c r="P9" s="27" t="e">
        <f>P10+#REF!+P11+P13</f>
        <v>#REF!</v>
      </c>
      <c r="Q9" s="26">
        <f>Q10+Q11+Q12+Q13+Q14+Q15+Q16+Q17</f>
        <v>767363.28</v>
      </c>
      <c r="R9" s="28" t="e">
        <f>R10+#REF!+R11+R13</f>
        <v>#REF!</v>
      </c>
      <c r="S9" s="27">
        <f aca="true" t="shared" si="0" ref="S9:S17">Q9-I9</f>
        <v>-2369448.2199999997</v>
      </c>
      <c r="T9" s="29">
        <f aca="true" t="shared" si="1" ref="T9:T17">Q9/I9*100</f>
        <v>24.46316203571684</v>
      </c>
    </row>
    <row r="10" spans="1:20" s="30" customFormat="1" ht="25.5" customHeight="1">
      <c r="A10" s="31" t="s">
        <v>28</v>
      </c>
      <c r="B10" s="32">
        <v>10</v>
      </c>
      <c r="C10" s="33" t="s">
        <v>29</v>
      </c>
      <c r="D10" s="34"/>
      <c r="E10" s="34"/>
      <c r="F10" s="34"/>
      <c r="G10" s="34"/>
      <c r="H10" s="34"/>
      <c r="I10" s="35">
        <v>2722627.61</v>
      </c>
      <c r="J10" s="36"/>
      <c r="K10" s="36"/>
      <c r="L10" s="36"/>
      <c r="M10" s="36"/>
      <c r="N10" s="36"/>
      <c r="O10" s="36"/>
      <c r="P10" s="36"/>
      <c r="Q10" s="35">
        <v>680655</v>
      </c>
      <c r="R10" s="36" t="e">
        <f>#REF!</f>
        <v>#REF!</v>
      </c>
      <c r="S10" s="37">
        <f t="shared" si="0"/>
        <v>-2041972.6099999999</v>
      </c>
      <c r="T10" s="38">
        <f t="shared" si="1"/>
        <v>24.99993012265089</v>
      </c>
    </row>
    <row r="11" spans="1:20" ht="31.5" customHeight="1">
      <c r="A11" s="31" t="s">
        <v>30</v>
      </c>
      <c r="B11" s="32"/>
      <c r="C11" s="33" t="s">
        <v>31</v>
      </c>
      <c r="D11" s="34"/>
      <c r="E11" s="34"/>
      <c r="F11" s="34"/>
      <c r="G11" s="34"/>
      <c r="H11" s="34"/>
      <c r="I11" s="35">
        <v>177900</v>
      </c>
      <c r="J11" s="36" t="e">
        <f>#REF!+#REF!</f>
        <v>#REF!</v>
      </c>
      <c r="K11" s="36" t="e">
        <f>#REF!+#REF!</f>
        <v>#REF!</v>
      </c>
      <c r="L11" s="36" t="e">
        <f>#REF!+#REF!</f>
        <v>#REF!</v>
      </c>
      <c r="M11" s="36" t="e">
        <f>#REF!+#REF!</f>
        <v>#REF!</v>
      </c>
      <c r="N11" s="36" t="e">
        <f>#REF!+#REF!</f>
        <v>#REF!</v>
      </c>
      <c r="O11" s="36" t="e">
        <f>#REF!+#REF!</f>
        <v>#REF!</v>
      </c>
      <c r="P11" s="36" t="e">
        <f>#REF!+#REF!</f>
        <v>#REF!</v>
      </c>
      <c r="Q11" s="35">
        <v>44475</v>
      </c>
      <c r="R11" s="36" t="e">
        <f>#REF!</f>
        <v>#REF!</v>
      </c>
      <c r="S11" s="37">
        <f t="shared" si="0"/>
        <v>-133425</v>
      </c>
      <c r="T11" s="38">
        <f t="shared" si="1"/>
        <v>25</v>
      </c>
    </row>
    <row r="12" spans="1:20" ht="63.75" customHeight="1">
      <c r="A12" s="31" t="s">
        <v>32</v>
      </c>
      <c r="B12" s="32"/>
      <c r="C12" s="33" t="s">
        <v>33</v>
      </c>
      <c r="D12" s="34"/>
      <c r="E12" s="34"/>
      <c r="F12" s="34"/>
      <c r="G12" s="34"/>
      <c r="H12" s="34"/>
      <c r="I12" s="35">
        <v>2000</v>
      </c>
      <c r="J12" s="36"/>
      <c r="K12" s="36"/>
      <c r="L12" s="36"/>
      <c r="M12" s="36"/>
      <c r="N12" s="36"/>
      <c r="O12" s="36"/>
      <c r="P12" s="36"/>
      <c r="Q12" s="35">
        <v>0</v>
      </c>
      <c r="R12" s="36"/>
      <c r="S12" s="37">
        <f t="shared" si="0"/>
        <v>-2000</v>
      </c>
      <c r="T12" s="38">
        <f t="shared" si="1"/>
        <v>0</v>
      </c>
    </row>
    <row r="13" spans="1:20" ht="48" customHeight="1">
      <c r="A13" s="31" t="s">
        <v>34</v>
      </c>
      <c r="B13" s="32"/>
      <c r="C13" s="33" t="s">
        <v>35</v>
      </c>
      <c r="D13" s="34"/>
      <c r="E13" s="34"/>
      <c r="F13" s="34"/>
      <c r="G13" s="34"/>
      <c r="H13" s="34"/>
      <c r="I13" s="35">
        <v>56270.77</v>
      </c>
      <c r="J13" s="36">
        <f>I12+I12+I12</f>
        <v>6000</v>
      </c>
      <c r="K13" s="36">
        <f>J12+J12+J12</f>
        <v>0</v>
      </c>
      <c r="L13" s="36">
        <f>K12+K12+K12</f>
        <v>0</v>
      </c>
      <c r="M13" s="36">
        <f>L12+L12+L12</f>
        <v>0</v>
      </c>
      <c r="N13" s="36">
        <f>M12+M12+M12</f>
        <v>0</v>
      </c>
      <c r="O13" s="36">
        <f>N12+N12+N12</f>
        <v>0</v>
      </c>
      <c r="P13" s="36">
        <f>O12+O12+O12</f>
        <v>0</v>
      </c>
      <c r="Q13" s="35">
        <v>10230</v>
      </c>
      <c r="R13" s="36">
        <f>Q12+Q12+Q12</f>
        <v>0</v>
      </c>
      <c r="S13" s="37">
        <f t="shared" si="0"/>
        <v>-46040.77</v>
      </c>
      <c r="T13" s="38">
        <f t="shared" si="1"/>
        <v>18.17995381971848</v>
      </c>
    </row>
    <row r="14" spans="1:20" ht="44.25" customHeight="1">
      <c r="A14" s="39" t="s">
        <v>36</v>
      </c>
      <c r="B14" s="32"/>
      <c r="C14" s="33" t="s">
        <v>37</v>
      </c>
      <c r="D14" s="34"/>
      <c r="E14" s="34"/>
      <c r="F14" s="34"/>
      <c r="G14" s="34"/>
      <c r="H14" s="34"/>
      <c r="I14" s="35">
        <v>0</v>
      </c>
      <c r="J14" s="36"/>
      <c r="K14" s="36"/>
      <c r="L14" s="36"/>
      <c r="M14" s="36"/>
      <c r="N14" s="36"/>
      <c r="O14" s="36"/>
      <c r="P14" s="36"/>
      <c r="Q14" s="35">
        <v>0</v>
      </c>
      <c r="R14" s="36"/>
      <c r="S14" s="37">
        <f t="shared" si="0"/>
        <v>0</v>
      </c>
      <c r="T14" s="38" t="e">
        <f t="shared" si="1"/>
        <v>#DIV/0!</v>
      </c>
    </row>
    <row r="15" spans="1:20" ht="36.75" customHeight="1">
      <c r="A15" s="31" t="s">
        <v>38</v>
      </c>
      <c r="B15" s="32"/>
      <c r="C15" s="33" t="s">
        <v>39</v>
      </c>
      <c r="D15" s="34"/>
      <c r="E15" s="34"/>
      <c r="F15" s="34"/>
      <c r="G15" s="34"/>
      <c r="H15" s="34"/>
      <c r="I15" s="35">
        <v>50000</v>
      </c>
      <c r="J15" s="36" t="e">
        <f>#REF!+#REF!+#REF!</f>
        <v>#REF!</v>
      </c>
      <c r="K15" s="36" t="e">
        <f>#REF!+#REF!+#REF!</f>
        <v>#REF!</v>
      </c>
      <c r="L15" s="36" t="e">
        <f>#REF!+#REF!+#REF!</f>
        <v>#REF!</v>
      </c>
      <c r="M15" s="36" t="e">
        <f>#REF!+#REF!+#REF!</f>
        <v>#REF!</v>
      </c>
      <c r="N15" s="36" t="e">
        <f>#REF!+#REF!+#REF!</f>
        <v>#REF!</v>
      </c>
      <c r="O15" s="36" t="e">
        <f>#REF!+#REF!+#REF!</f>
        <v>#REF!</v>
      </c>
      <c r="P15" s="36" t="e">
        <f>#REF!+#REF!+#REF!</f>
        <v>#REF!</v>
      </c>
      <c r="Q15" s="35">
        <v>0</v>
      </c>
      <c r="R15" s="36" t="e">
        <f>#REF!+#REF!+#REF!</f>
        <v>#REF!</v>
      </c>
      <c r="S15" s="37">
        <f t="shared" si="0"/>
        <v>-50000</v>
      </c>
      <c r="T15" s="38">
        <f t="shared" si="1"/>
        <v>0</v>
      </c>
    </row>
    <row r="16" spans="1:20" ht="42.75" customHeight="1">
      <c r="A16" s="31" t="s">
        <v>40</v>
      </c>
      <c r="B16" s="32"/>
      <c r="C16" s="33" t="s">
        <v>41</v>
      </c>
      <c r="D16" s="34"/>
      <c r="E16" s="34"/>
      <c r="F16" s="34"/>
      <c r="G16" s="34"/>
      <c r="H16" s="34"/>
      <c r="I16" s="35">
        <v>128013.12</v>
      </c>
      <c r="J16" s="36">
        <f aca="true" t="shared" si="2" ref="J16:J17">I15+I15+I15</f>
        <v>150000</v>
      </c>
      <c r="K16" s="36" t="e">
        <f aca="true" t="shared" si="3" ref="K16:K17">J15+J15+J15</f>
        <v>#REF!</v>
      </c>
      <c r="L16" s="36" t="e">
        <f aca="true" t="shared" si="4" ref="L16:L17">K15+K15+K15</f>
        <v>#REF!</v>
      </c>
      <c r="M16" s="36" t="e">
        <f aca="true" t="shared" si="5" ref="M16:M17">L15+L15+L15</f>
        <v>#REF!</v>
      </c>
      <c r="N16" s="36" t="e">
        <f aca="true" t="shared" si="6" ref="N16:N17">M15+M15+M15</f>
        <v>#REF!</v>
      </c>
      <c r="O16" s="36" t="e">
        <f aca="true" t="shared" si="7" ref="O16:O17">N15+N15+N15</f>
        <v>#REF!</v>
      </c>
      <c r="P16" s="36" t="e">
        <f aca="true" t="shared" si="8" ref="P16:P17">O15+O15+O15</f>
        <v>#REF!</v>
      </c>
      <c r="Q16" s="35">
        <v>32003.28</v>
      </c>
      <c r="R16" s="36">
        <f aca="true" t="shared" si="9" ref="R16:R17">Q15+Q15+Q15</f>
        <v>0</v>
      </c>
      <c r="S16" s="37">
        <f t="shared" si="0"/>
        <v>-96009.84</v>
      </c>
      <c r="T16" s="38">
        <f t="shared" si="1"/>
        <v>25</v>
      </c>
    </row>
    <row r="17" spans="1:20" ht="39.75" customHeight="1">
      <c r="A17" s="40" t="s">
        <v>42</v>
      </c>
      <c r="B17" s="32"/>
      <c r="C17" s="33" t="s">
        <v>37</v>
      </c>
      <c r="D17" s="34"/>
      <c r="E17" s="34"/>
      <c r="F17" s="34"/>
      <c r="G17" s="34"/>
      <c r="H17" s="34"/>
      <c r="I17" s="35">
        <v>0</v>
      </c>
      <c r="J17" s="36">
        <f t="shared" si="2"/>
        <v>384039.36</v>
      </c>
      <c r="K17" s="36">
        <f t="shared" si="3"/>
        <v>450000</v>
      </c>
      <c r="L17" s="36" t="e">
        <f t="shared" si="4"/>
        <v>#REF!</v>
      </c>
      <c r="M17" s="36" t="e">
        <f t="shared" si="5"/>
        <v>#REF!</v>
      </c>
      <c r="N17" s="36" t="e">
        <f t="shared" si="6"/>
        <v>#REF!</v>
      </c>
      <c r="O17" s="36" t="e">
        <f t="shared" si="7"/>
        <v>#REF!</v>
      </c>
      <c r="P17" s="36" t="e">
        <f t="shared" si="8"/>
        <v>#REF!</v>
      </c>
      <c r="Q17" s="35">
        <v>0</v>
      </c>
      <c r="R17" s="36">
        <f t="shared" si="9"/>
        <v>96009.84</v>
      </c>
      <c r="S17" s="37">
        <f t="shared" si="0"/>
        <v>0</v>
      </c>
      <c r="T17" s="38" t="e">
        <f t="shared" si="1"/>
        <v>#DIV/0!</v>
      </c>
    </row>
  </sheetData>
  <sheetProtection selectLockedCells="1" selectUnlockedCells="1"/>
  <mergeCells count="7">
    <mergeCell ref="C2:T2"/>
    <mergeCell ref="A4:T4"/>
    <mergeCell ref="A7:A8"/>
    <mergeCell ref="C7:C8"/>
    <mergeCell ref="I7:I8"/>
    <mergeCell ref="Q7:Q8"/>
    <mergeCell ref="S7:T7"/>
  </mergeCells>
  <printOptions/>
  <pageMargins left="0.5902777777777778" right="0.39375" top="0.5118055555555555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87" zoomScaleNormal="87" workbookViewId="0" topLeftCell="A1">
      <pane ySplit="6" topLeftCell="A22" activePane="bottomLeft" state="frozen"/>
      <selection pane="topLeft" activeCell="A1" sqref="A1"/>
      <selection pane="bottomLeft" activeCell="B2" sqref="B2"/>
    </sheetView>
  </sheetViews>
  <sheetFormatPr defaultColWidth="9.140625" defaultRowHeight="12" outlineLevelRow="1"/>
  <cols>
    <col min="1" max="1" width="5.421875" style="41" customWidth="1"/>
    <col min="2" max="2" width="62.7109375" style="4" customWidth="1"/>
    <col min="3" max="3" width="9.140625" style="2" hidden="1" customWidth="1"/>
    <col min="4" max="4" width="24.57421875" style="2" customWidth="1"/>
    <col min="5" max="9" width="9.140625" style="4" hidden="1" customWidth="1"/>
    <col min="10" max="10" width="16.8515625" style="4" customWidth="1"/>
    <col min="11" max="17" width="9.140625" style="4" hidden="1" customWidth="1"/>
    <col min="18" max="18" width="17.7109375" style="4" customWidth="1"/>
    <col min="19" max="19" width="9.140625" style="4" hidden="1" customWidth="1"/>
    <col min="20" max="20" width="19.421875" style="4" customWidth="1"/>
    <col min="21" max="21" width="14.00390625" style="0" customWidth="1"/>
  </cols>
  <sheetData>
    <row r="1" spans="1:21" ht="22.5" customHeight="1">
      <c r="A1" s="42"/>
      <c r="B1" s="43"/>
      <c r="D1" s="44" t="s">
        <v>43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30.75" customHeight="1">
      <c r="A2" s="42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7.5" customHeight="1">
      <c r="A3" s="42"/>
      <c r="R3" s="12"/>
      <c r="S3" s="12"/>
      <c r="T3" s="12"/>
      <c r="U3" s="12"/>
    </row>
    <row r="4" spans="1:21" ht="12.75" customHeight="1">
      <c r="A4" s="42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4" customFormat="1" ht="14.25">
      <c r="A5" s="46"/>
      <c r="B5" s="45" t="s">
        <v>45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4" customFormat="1" ht="12.75">
      <c r="A6" s="47"/>
      <c r="C6" s="2"/>
      <c r="D6" s="2"/>
      <c r="T6" s="4" t="s">
        <v>46</v>
      </c>
      <c r="U6" s="48"/>
    </row>
    <row r="7" spans="1:21" s="20" customFormat="1" ht="15" customHeight="1">
      <c r="A7" s="49"/>
      <c r="B7" s="18" t="s">
        <v>5</v>
      </c>
      <c r="C7" s="16" t="s">
        <v>6</v>
      </c>
      <c r="D7" s="16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50" t="s">
        <v>22</v>
      </c>
      <c r="T7" s="18" t="s">
        <v>23</v>
      </c>
      <c r="U7" s="18"/>
    </row>
    <row r="8" spans="1:21" s="20" customFormat="1" ht="13.5" customHeight="1">
      <c r="A8" s="49"/>
      <c r="B8" s="18"/>
      <c r="C8" s="16"/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0"/>
      <c r="T8" s="18" t="s">
        <v>24</v>
      </c>
      <c r="U8" s="18" t="s">
        <v>25</v>
      </c>
    </row>
    <row r="9" spans="1:21" s="30" customFormat="1" ht="16.5" customHeight="1">
      <c r="A9" s="51"/>
      <c r="B9" s="52" t="s">
        <v>47</v>
      </c>
      <c r="C9" s="53">
        <v>10</v>
      </c>
      <c r="D9" s="54"/>
      <c r="E9" s="55">
        <v>388676652.25</v>
      </c>
      <c r="F9" s="55">
        <v>388676652.25</v>
      </c>
      <c r="G9" s="55"/>
      <c r="H9" s="55"/>
      <c r="I9" s="55"/>
      <c r="J9" s="56">
        <f>J10+J42</f>
        <v>5209711.5</v>
      </c>
      <c r="K9" s="56" t="e">
        <f>K10+K42</f>
        <v>#REF!</v>
      </c>
      <c r="L9" s="56" t="e">
        <f>L10+L42</f>
        <v>#REF!</v>
      </c>
      <c r="M9" s="56" t="e">
        <f>M10+M42</f>
        <v>#REF!</v>
      </c>
      <c r="N9" s="56" t="e">
        <f>N10+N42</f>
        <v>#REF!</v>
      </c>
      <c r="O9" s="56" t="e">
        <f>O10+O42</f>
        <v>#REF!</v>
      </c>
      <c r="P9" s="56" t="e">
        <f>P10+P42</f>
        <v>#REF!</v>
      </c>
      <c r="Q9" s="56" t="e">
        <f>Q10+Q42</f>
        <v>#REF!</v>
      </c>
      <c r="R9" s="56">
        <f>R10+R42</f>
        <v>1423077.45</v>
      </c>
      <c r="S9" s="56" t="e">
        <f>S10+S42</f>
        <v>#REF!</v>
      </c>
      <c r="T9" s="56">
        <f>R9-J9</f>
        <v>-3786634.05</v>
      </c>
      <c r="U9" s="57">
        <f aca="true" t="shared" si="0" ref="U9:U19">R9/J9*100</f>
        <v>27.315859045169777</v>
      </c>
    </row>
    <row r="10" spans="1:21" s="30" customFormat="1" ht="14.25" customHeight="1">
      <c r="A10" s="51"/>
      <c r="B10" s="58" t="s">
        <v>48</v>
      </c>
      <c r="C10" s="59">
        <v>10</v>
      </c>
      <c r="D10" s="60" t="s">
        <v>49</v>
      </c>
      <c r="E10" s="61">
        <v>114122846.29</v>
      </c>
      <c r="F10" s="61">
        <v>114122846.29</v>
      </c>
      <c r="G10" s="61"/>
      <c r="H10" s="61"/>
      <c r="I10" s="61"/>
      <c r="J10" s="62">
        <f>J11+J23+J14+J20+J37+J31</f>
        <v>2072900</v>
      </c>
      <c r="K10" s="62" t="e">
        <f>K11+K23+#REF!+#REF!+K37+K31+#REF!+#REF!+K14</f>
        <v>#REF!</v>
      </c>
      <c r="L10" s="62" t="e">
        <f>L11+L23+#REF!+#REF!+L37+L31+#REF!+#REF!+L14</f>
        <v>#REF!</v>
      </c>
      <c r="M10" s="62" t="e">
        <f>M11+M23+#REF!+#REF!+M37+M31+#REF!+#REF!+M14</f>
        <v>#REF!</v>
      </c>
      <c r="N10" s="62" t="e">
        <f>N11+N23+#REF!+#REF!+N37+N31+#REF!+#REF!+N14</f>
        <v>#REF!</v>
      </c>
      <c r="O10" s="62" t="e">
        <f>O11+O23+#REF!+#REF!+O37+O31+#REF!+#REF!+O14</f>
        <v>#REF!</v>
      </c>
      <c r="P10" s="62" t="e">
        <f>P11+P23+#REF!+#REF!+P37+P31+#REF!+#REF!+P14</f>
        <v>#REF!</v>
      </c>
      <c r="Q10" s="62" t="e">
        <f>Q11+Q23+#REF!+#REF!+Q37+Q31+#REF!+#REF!+Q14</f>
        <v>#REF!</v>
      </c>
      <c r="R10" s="62">
        <f>R11+R23+R14+R20+R37+R31</f>
        <v>565714.1699999999</v>
      </c>
      <c r="S10" s="62"/>
      <c r="T10" s="62">
        <f>T11+T23+T14+T20+T37+T31</f>
        <v>-1507185.83</v>
      </c>
      <c r="U10" s="62">
        <f t="shared" si="0"/>
        <v>27.290953253895506</v>
      </c>
    </row>
    <row r="11" spans="1:21" s="30" customFormat="1" ht="15.75" customHeight="1">
      <c r="A11" s="51"/>
      <c r="B11" s="22" t="s">
        <v>50</v>
      </c>
      <c r="C11" s="63">
        <v>10</v>
      </c>
      <c r="D11" s="64" t="s">
        <v>51</v>
      </c>
      <c r="E11" s="25">
        <v>65046846.29</v>
      </c>
      <c r="F11" s="25">
        <v>65046846.29</v>
      </c>
      <c r="G11" s="25"/>
      <c r="H11" s="25"/>
      <c r="I11" s="25"/>
      <c r="J11" s="27">
        <f aca="true" t="shared" si="1" ref="J11:J12">J12</f>
        <v>130000</v>
      </c>
      <c r="K11" s="27" t="e">
        <f>K12</f>
        <v>#REF!</v>
      </c>
      <c r="L11" s="27" t="e">
        <f>L12</f>
        <v>#REF!</v>
      </c>
      <c r="M11" s="27" t="e">
        <f>M12</f>
        <v>#REF!</v>
      </c>
      <c r="N11" s="27" t="e">
        <f>N12</f>
        <v>#REF!</v>
      </c>
      <c r="O11" s="27" t="e">
        <f>O12</f>
        <v>#REF!</v>
      </c>
      <c r="P11" s="27" t="e">
        <f>P12</f>
        <v>#REF!</v>
      </c>
      <c r="Q11" s="27" t="e">
        <f>Q12</f>
        <v>#REF!</v>
      </c>
      <c r="R11" s="27">
        <f aca="true" t="shared" si="2" ref="R11:R12">R12</f>
        <v>34865.69</v>
      </c>
      <c r="S11" s="28"/>
      <c r="T11" s="27">
        <f aca="true" t="shared" si="3" ref="T11:T14">R11-J11</f>
        <v>-95134.31</v>
      </c>
      <c r="U11" s="29">
        <f t="shared" si="0"/>
        <v>26.819761538461538</v>
      </c>
    </row>
    <row r="12" spans="2:21" ht="14.25" customHeight="1">
      <c r="B12" s="65" t="s">
        <v>52</v>
      </c>
      <c r="C12" s="66">
        <v>10</v>
      </c>
      <c r="D12" s="33" t="s">
        <v>53</v>
      </c>
      <c r="E12" s="67">
        <v>65046846.29</v>
      </c>
      <c r="F12" s="67">
        <v>65046846.29</v>
      </c>
      <c r="G12" s="67"/>
      <c r="H12" s="67"/>
      <c r="I12" s="67"/>
      <c r="J12" s="37">
        <f t="shared" si="1"/>
        <v>130000</v>
      </c>
      <c r="K12" s="37" t="e">
        <f>#REF!+#REF!</f>
        <v>#REF!</v>
      </c>
      <c r="L12" s="37" t="e">
        <f>#REF!+#REF!</f>
        <v>#REF!</v>
      </c>
      <c r="M12" s="37" t="e">
        <f>#REF!+#REF!</f>
        <v>#REF!</v>
      </c>
      <c r="N12" s="37" t="e">
        <f>#REF!+#REF!</f>
        <v>#REF!</v>
      </c>
      <c r="O12" s="37" t="e">
        <f>#REF!+#REF!</f>
        <v>#REF!</v>
      </c>
      <c r="P12" s="37" t="e">
        <f>#REF!+#REF!</f>
        <v>#REF!</v>
      </c>
      <c r="Q12" s="37" t="e">
        <f>#REF!+#REF!</f>
        <v>#REF!</v>
      </c>
      <c r="R12" s="37">
        <f t="shared" si="2"/>
        <v>34865.69</v>
      </c>
      <c r="S12" s="68"/>
      <c r="T12" s="37">
        <f t="shared" si="3"/>
        <v>-95134.31</v>
      </c>
      <c r="U12" s="38">
        <f t="shared" si="0"/>
        <v>26.819761538461538</v>
      </c>
    </row>
    <row r="13" spans="2:21" ht="14.25" customHeight="1">
      <c r="B13" s="65"/>
      <c r="C13" s="66">
        <v>10</v>
      </c>
      <c r="D13" s="33" t="s">
        <v>54</v>
      </c>
      <c r="E13" s="67">
        <v>64446846.29</v>
      </c>
      <c r="F13" s="67">
        <v>64446846.29</v>
      </c>
      <c r="G13" s="67"/>
      <c r="H13" s="67"/>
      <c r="I13" s="67"/>
      <c r="J13" s="37">
        <v>130000</v>
      </c>
      <c r="K13" s="37"/>
      <c r="L13" s="37"/>
      <c r="M13" s="37"/>
      <c r="N13" s="37"/>
      <c r="O13" s="37"/>
      <c r="P13" s="37"/>
      <c r="Q13" s="37"/>
      <c r="R13" s="37">
        <v>34865.69</v>
      </c>
      <c r="S13" s="68">
        <v>15980283.93</v>
      </c>
      <c r="T13" s="37">
        <f t="shared" si="3"/>
        <v>-95134.31</v>
      </c>
      <c r="U13" s="38">
        <f t="shared" si="0"/>
        <v>26.819761538461538</v>
      </c>
    </row>
    <row r="14" spans="2:21" ht="20.25" customHeight="1">
      <c r="B14" s="22" t="s">
        <v>55</v>
      </c>
      <c r="C14" s="69"/>
      <c r="D14" s="64" t="s">
        <v>56</v>
      </c>
      <c r="E14" s="25">
        <v>65046846.29</v>
      </c>
      <c r="F14" s="25">
        <v>65046846.29</v>
      </c>
      <c r="G14" s="25"/>
      <c r="H14" s="25"/>
      <c r="I14" s="25"/>
      <c r="J14" s="27">
        <f>J15</f>
        <v>1622900</v>
      </c>
      <c r="K14" s="27" t="e">
        <f>K15</f>
        <v>#REF!</v>
      </c>
      <c r="L14" s="27" t="e">
        <f>L15</f>
        <v>#REF!</v>
      </c>
      <c r="M14" s="27" t="e">
        <f>M15</f>
        <v>#REF!</v>
      </c>
      <c r="N14" s="27" t="e">
        <f>N15</f>
        <v>#REF!</v>
      </c>
      <c r="O14" s="27" t="e">
        <f>O15</f>
        <v>#REF!</v>
      </c>
      <c r="P14" s="27" t="e">
        <f>P15</f>
        <v>#REF!</v>
      </c>
      <c r="Q14" s="27" t="e">
        <f>Q15</f>
        <v>#REF!</v>
      </c>
      <c r="R14" s="27">
        <f>R15</f>
        <v>436687.6699999999</v>
      </c>
      <c r="S14" s="28"/>
      <c r="T14" s="27">
        <f t="shared" si="3"/>
        <v>-1186212.33</v>
      </c>
      <c r="U14" s="29">
        <f t="shared" si="0"/>
        <v>26.907860619877994</v>
      </c>
    </row>
    <row r="15" spans="2:21" ht="14.25" customHeight="1">
      <c r="B15" s="65" t="s">
        <v>57</v>
      </c>
      <c r="C15" s="66"/>
      <c r="D15" s="33" t="s">
        <v>58</v>
      </c>
      <c r="E15" s="67">
        <v>65046846.29</v>
      </c>
      <c r="F15" s="67">
        <v>65046846.29</v>
      </c>
      <c r="G15" s="67"/>
      <c r="H15" s="67"/>
      <c r="I15" s="67"/>
      <c r="J15" s="37">
        <f>J16+J17+J18+J19</f>
        <v>1622900</v>
      </c>
      <c r="K15" s="37" t="e">
        <f>#REF!+#REF!</f>
        <v>#REF!</v>
      </c>
      <c r="L15" s="37" t="e">
        <f>#REF!+#REF!</f>
        <v>#REF!</v>
      </c>
      <c r="M15" s="37" t="e">
        <f>#REF!+#REF!</f>
        <v>#REF!</v>
      </c>
      <c r="N15" s="37" t="e">
        <f>#REF!+#REF!</f>
        <v>#REF!</v>
      </c>
      <c r="O15" s="37" t="e">
        <f>#REF!+#REF!</f>
        <v>#REF!</v>
      </c>
      <c r="P15" s="37" t="e">
        <f>#REF!+#REF!</f>
        <v>#REF!</v>
      </c>
      <c r="Q15" s="37" t="e">
        <f>#REF!+#REF!</f>
        <v>#REF!</v>
      </c>
      <c r="R15" s="37">
        <f>R16+R17+R18+R19</f>
        <v>436687.6699999999</v>
      </c>
      <c r="S15" s="68"/>
      <c r="T15" s="37">
        <f>T16+T17+T18+T19</f>
        <v>-1186212.33</v>
      </c>
      <c r="U15" s="38">
        <f t="shared" si="0"/>
        <v>26.907860619877994</v>
      </c>
    </row>
    <row r="16" spans="2:21" ht="14.25" customHeight="1">
      <c r="B16" s="65"/>
      <c r="C16" s="66"/>
      <c r="D16" s="33" t="s">
        <v>59</v>
      </c>
      <c r="E16" s="67"/>
      <c r="F16" s="67"/>
      <c r="G16" s="67"/>
      <c r="H16" s="67"/>
      <c r="I16" s="67"/>
      <c r="J16" s="37">
        <v>769300</v>
      </c>
      <c r="K16" s="37"/>
      <c r="L16" s="37"/>
      <c r="M16" s="37"/>
      <c r="N16" s="37"/>
      <c r="O16" s="37"/>
      <c r="P16" s="37"/>
      <c r="Q16" s="37"/>
      <c r="R16" s="37">
        <v>224492.28</v>
      </c>
      <c r="S16" s="68"/>
      <c r="T16" s="37">
        <f aca="true" t="shared" si="4" ref="T16:T19">R16-J16</f>
        <v>-544807.72</v>
      </c>
      <c r="U16" s="38">
        <f t="shared" si="0"/>
        <v>29.181370076693096</v>
      </c>
    </row>
    <row r="17" spans="2:21" ht="14.25" customHeight="1">
      <c r="B17" s="65"/>
      <c r="C17" s="66"/>
      <c r="D17" s="33" t="s">
        <v>60</v>
      </c>
      <c r="E17" s="67"/>
      <c r="F17" s="67"/>
      <c r="G17" s="67"/>
      <c r="H17" s="67"/>
      <c r="I17" s="67"/>
      <c r="J17" s="37">
        <v>4100</v>
      </c>
      <c r="K17" s="37"/>
      <c r="L17" s="37"/>
      <c r="M17" s="37"/>
      <c r="N17" s="37"/>
      <c r="O17" s="37"/>
      <c r="P17" s="37"/>
      <c r="Q17" s="37"/>
      <c r="R17" s="37">
        <v>921.33</v>
      </c>
      <c r="S17" s="68"/>
      <c r="T17" s="37">
        <f t="shared" si="4"/>
        <v>-3178.67</v>
      </c>
      <c r="U17" s="38">
        <f t="shared" si="0"/>
        <v>22.471463414634147</v>
      </c>
    </row>
    <row r="18" spans="2:21" ht="14.25" customHeight="1">
      <c r="B18" s="65"/>
      <c r="C18" s="66"/>
      <c r="D18" s="33" t="s">
        <v>61</v>
      </c>
      <c r="E18" s="67"/>
      <c r="F18" s="67"/>
      <c r="G18" s="67"/>
      <c r="H18" s="67"/>
      <c r="I18" s="67"/>
      <c r="J18" s="37">
        <v>951000</v>
      </c>
      <c r="K18" s="37"/>
      <c r="L18" s="37"/>
      <c r="M18" s="37"/>
      <c r="N18" s="37"/>
      <c r="O18" s="37"/>
      <c r="P18" s="37"/>
      <c r="Q18" s="37"/>
      <c r="R18" s="37">
        <v>240041.58</v>
      </c>
      <c r="S18" s="68"/>
      <c r="T18" s="37">
        <f t="shared" si="4"/>
        <v>-710958.42</v>
      </c>
      <c r="U18" s="38">
        <f t="shared" si="0"/>
        <v>25.240965299684543</v>
      </c>
    </row>
    <row r="19" spans="2:21" ht="14.25" customHeight="1" outlineLevel="1">
      <c r="B19" s="65"/>
      <c r="C19" s="66"/>
      <c r="D19" s="33" t="s">
        <v>62</v>
      </c>
      <c r="E19" s="67">
        <v>64446846.29</v>
      </c>
      <c r="F19" s="67">
        <v>64446846.29</v>
      </c>
      <c r="G19" s="67"/>
      <c r="H19" s="67"/>
      <c r="I19" s="67"/>
      <c r="J19" s="37">
        <v>-101500</v>
      </c>
      <c r="K19" s="37"/>
      <c r="L19" s="37"/>
      <c r="M19" s="37"/>
      <c r="N19" s="37"/>
      <c r="O19" s="37"/>
      <c r="P19" s="37"/>
      <c r="Q19" s="37"/>
      <c r="R19" s="37">
        <v>-28767.52</v>
      </c>
      <c r="S19" s="68">
        <v>15980283.93</v>
      </c>
      <c r="T19" s="37">
        <f t="shared" si="4"/>
        <v>72732.48</v>
      </c>
      <c r="U19" s="38">
        <f t="shared" si="0"/>
        <v>28.3423842364532</v>
      </c>
    </row>
    <row r="20" spans="2:21" ht="14.25" customHeight="1" outlineLevel="1">
      <c r="B20" s="22" t="s">
        <v>63</v>
      </c>
      <c r="C20" s="69"/>
      <c r="D20" s="64" t="s">
        <v>64</v>
      </c>
      <c r="E20" s="70"/>
      <c r="F20" s="70"/>
      <c r="G20" s="70"/>
      <c r="H20" s="70"/>
      <c r="I20" s="70"/>
      <c r="J20" s="27">
        <f aca="true" t="shared" si="5" ref="J20:J21">J21</f>
        <v>0</v>
      </c>
      <c r="K20" s="27"/>
      <c r="L20" s="27"/>
      <c r="M20" s="27"/>
      <c r="N20" s="27"/>
      <c r="O20" s="27"/>
      <c r="P20" s="27"/>
      <c r="Q20" s="27"/>
      <c r="R20" s="27">
        <f aca="true" t="shared" si="6" ref="R20:R21">R21</f>
        <v>0</v>
      </c>
      <c r="S20" s="28"/>
      <c r="T20" s="27">
        <f>T21</f>
        <v>0</v>
      </c>
      <c r="U20" s="29" t="e">
        <f>U21</f>
        <v>#DIV/0!</v>
      </c>
    </row>
    <row r="21" spans="2:21" ht="14.25" customHeight="1" outlineLevel="1">
      <c r="B21" s="65" t="s">
        <v>65</v>
      </c>
      <c r="C21" s="66"/>
      <c r="D21" s="33" t="s">
        <v>66</v>
      </c>
      <c r="E21" s="67"/>
      <c r="F21" s="67"/>
      <c r="G21" s="67"/>
      <c r="H21" s="67"/>
      <c r="I21" s="67"/>
      <c r="J21" s="37">
        <f t="shared" si="5"/>
        <v>0</v>
      </c>
      <c r="K21" s="37"/>
      <c r="L21" s="37"/>
      <c r="M21" s="37"/>
      <c r="N21" s="37"/>
      <c r="O21" s="37"/>
      <c r="P21" s="37"/>
      <c r="Q21" s="37"/>
      <c r="R21" s="37">
        <f t="shared" si="6"/>
        <v>0</v>
      </c>
      <c r="S21" s="68"/>
      <c r="T21" s="37">
        <f aca="true" t="shared" si="7" ref="T21:T22">R21-J21</f>
        <v>0</v>
      </c>
      <c r="U21" s="38" t="e">
        <f aca="true" t="shared" si="8" ref="U21:U23">R21/J21*100</f>
        <v>#DIV/0!</v>
      </c>
    </row>
    <row r="22" spans="2:21" ht="14.25" customHeight="1" outlineLevel="1">
      <c r="B22" s="65"/>
      <c r="C22" s="66"/>
      <c r="D22" s="33" t="s">
        <v>67</v>
      </c>
      <c r="E22" s="67"/>
      <c r="F22" s="67"/>
      <c r="G22" s="67"/>
      <c r="H22" s="67"/>
      <c r="I22" s="67"/>
      <c r="J22" s="37">
        <v>0</v>
      </c>
      <c r="K22" s="37"/>
      <c r="L22" s="37"/>
      <c r="M22" s="37"/>
      <c r="N22" s="37"/>
      <c r="O22" s="37"/>
      <c r="P22" s="37"/>
      <c r="Q22" s="37"/>
      <c r="R22" s="37">
        <v>0</v>
      </c>
      <c r="S22" s="68"/>
      <c r="T22" s="37">
        <f t="shared" si="7"/>
        <v>0</v>
      </c>
      <c r="U22" s="38" t="e">
        <f t="shared" si="8"/>
        <v>#DIV/0!</v>
      </c>
    </row>
    <row r="23" spans="2:21" ht="14.25" customHeight="1">
      <c r="B23" s="22" t="s">
        <v>68</v>
      </c>
      <c r="C23" s="63">
        <v>10</v>
      </c>
      <c r="D23" s="64" t="s">
        <v>69</v>
      </c>
      <c r="E23" s="25">
        <v>6281000</v>
      </c>
      <c r="F23" s="25">
        <v>6281000</v>
      </c>
      <c r="G23" s="25"/>
      <c r="H23" s="25"/>
      <c r="I23" s="25"/>
      <c r="J23" s="27">
        <f>J24+J26</f>
        <v>190000</v>
      </c>
      <c r="K23" s="27">
        <f>K24+K26</f>
        <v>0</v>
      </c>
      <c r="L23" s="27">
        <f>L24+L26</f>
        <v>0</v>
      </c>
      <c r="M23" s="27">
        <f>M24+M26</f>
        <v>0</v>
      </c>
      <c r="N23" s="27">
        <f>N24+N26</f>
        <v>0</v>
      </c>
      <c r="O23" s="27">
        <f>O24+O26</f>
        <v>0</v>
      </c>
      <c r="P23" s="27">
        <f>P24+P26</f>
        <v>0</v>
      </c>
      <c r="Q23" s="27">
        <f>Q24+Q26</f>
        <v>0</v>
      </c>
      <c r="R23" s="27">
        <f>R24+R26</f>
        <v>81528.19</v>
      </c>
      <c r="S23" s="27">
        <f>S24+S26</f>
        <v>4941420.96</v>
      </c>
      <c r="T23" s="27">
        <f>T24+T26</f>
        <v>-108471.81</v>
      </c>
      <c r="U23" s="29">
        <f t="shared" si="8"/>
        <v>42.90957368421053</v>
      </c>
    </row>
    <row r="24" spans="2:21" ht="14.25" customHeight="1">
      <c r="B24" s="65" t="s">
        <v>70</v>
      </c>
      <c r="C24" s="66">
        <v>10</v>
      </c>
      <c r="D24" s="33" t="s">
        <v>71</v>
      </c>
      <c r="E24" s="67">
        <v>369000</v>
      </c>
      <c r="F24" s="67">
        <v>369000</v>
      </c>
      <c r="G24" s="67"/>
      <c r="H24" s="67"/>
      <c r="I24" s="67"/>
      <c r="J24" s="37">
        <f>J25</f>
        <v>30000</v>
      </c>
      <c r="K24" s="37"/>
      <c r="L24" s="37"/>
      <c r="M24" s="37"/>
      <c r="N24" s="37"/>
      <c r="O24" s="37"/>
      <c r="P24" s="37"/>
      <c r="Q24" s="37"/>
      <c r="R24" s="37">
        <f>R25</f>
        <v>43890.11</v>
      </c>
      <c r="S24" s="68">
        <f>S25</f>
        <v>221026.77</v>
      </c>
      <c r="T24" s="37">
        <f>T25</f>
        <v>13890.11</v>
      </c>
      <c r="U24" s="38">
        <f>U25</f>
        <v>146.30036666666666</v>
      </c>
    </row>
    <row r="25" spans="2:21" ht="14.25" customHeight="1">
      <c r="B25" s="65"/>
      <c r="C25" s="66">
        <v>10</v>
      </c>
      <c r="D25" s="33" t="s">
        <v>72</v>
      </c>
      <c r="E25" s="67">
        <v>369000</v>
      </c>
      <c r="F25" s="67">
        <v>369000</v>
      </c>
      <c r="G25" s="67"/>
      <c r="H25" s="67"/>
      <c r="I25" s="67"/>
      <c r="J25" s="37">
        <v>30000</v>
      </c>
      <c r="K25" s="37"/>
      <c r="L25" s="37"/>
      <c r="M25" s="37"/>
      <c r="N25" s="37"/>
      <c r="O25" s="37"/>
      <c r="P25" s="37"/>
      <c r="Q25" s="37"/>
      <c r="R25" s="37">
        <v>43890.11</v>
      </c>
      <c r="S25" s="68">
        <v>221026.77</v>
      </c>
      <c r="T25" s="37">
        <f aca="true" t="shared" si="9" ref="T25:T26">R25-J25</f>
        <v>13890.11</v>
      </c>
      <c r="U25" s="38">
        <f aca="true" t="shared" si="10" ref="U25:U26">R25/J25*100</f>
        <v>146.30036666666666</v>
      </c>
    </row>
    <row r="26" spans="1:21" s="30" customFormat="1" ht="14.25" customHeight="1">
      <c r="A26" s="51"/>
      <c r="B26" s="31" t="s">
        <v>73</v>
      </c>
      <c r="C26" s="71">
        <v>10</v>
      </c>
      <c r="D26" s="72" t="s">
        <v>74</v>
      </c>
      <c r="E26" s="34">
        <v>5912000</v>
      </c>
      <c r="F26" s="34">
        <v>5912000</v>
      </c>
      <c r="G26" s="34"/>
      <c r="H26" s="34"/>
      <c r="I26" s="34"/>
      <c r="J26" s="36">
        <f>J27+J29</f>
        <v>160000</v>
      </c>
      <c r="K26" s="36"/>
      <c r="L26" s="36"/>
      <c r="M26" s="36"/>
      <c r="N26" s="36"/>
      <c r="O26" s="36"/>
      <c r="P26" s="36"/>
      <c r="Q26" s="36"/>
      <c r="R26" s="36">
        <f>R27+R29</f>
        <v>37638.08</v>
      </c>
      <c r="S26" s="73">
        <v>4720394.19</v>
      </c>
      <c r="T26" s="36">
        <f t="shared" si="9"/>
        <v>-122361.92</v>
      </c>
      <c r="U26" s="74">
        <f t="shared" si="10"/>
        <v>23.5238</v>
      </c>
    </row>
    <row r="27" spans="2:21" ht="14.25" customHeight="1">
      <c r="B27" s="65" t="s">
        <v>75</v>
      </c>
      <c r="C27" s="66">
        <v>10</v>
      </c>
      <c r="D27" s="33" t="s">
        <v>76</v>
      </c>
      <c r="E27" s="67">
        <v>5353000</v>
      </c>
      <c r="F27" s="67">
        <v>5353000</v>
      </c>
      <c r="G27" s="67"/>
      <c r="H27" s="67"/>
      <c r="I27" s="67"/>
      <c r="J27" s="37">
        <f>J28</f>
        <v>50000</v>
      </c>
      <c r="K27" s="37"/>
      <c r="L27" s="37"/>
      <c r="M27" s="37"/>
      <c r="N27" s="37"/>
      <c r="O27" s="37"/>
      <c r="P27" s="37"/>
      <c r="Q27" s="37"/>
      <c r="R27" s="37">
        <f>R28</f>
        <v>7062</v>
      </c>
      <c r="S27" s="37">
        <f>S28</f>
        <v>1818655.39</v>
      </c>
      <c r="T27" s="37">
        <f>T28</f>
        <v>-42938</v>
      </c>
      <c r="U27" s="68">
        <f>U28</f>
        <v>14.124</v>
      </c>
    </row>
    <row r="28" spans="2:21" ht="14.25" customHeight="1">
      <c r="B28" s="65"/>
      <c r="C28" s="66">
        <v>10</v>
      </c>
      <c r="D28" s="33" t="s">
        <v>77</v>
      </c>
      <c r="E28" s="67">
        <v>5353000</v>
      </c>
      <c r="F28" s="67">
        <v>5353000</v>
      </c>
      <c r="G28" s="67"/>
      <c r="H28" s="67"/>
      <c r="I28" s="67"/>
      <c r="J28" s="37">
        <v>50000</v>
      </c>
      <c r="K28" s="37">
        <v>5353000</v>
      </c>
      <c r="L28" s="37"/>
      <c r="M28" s="37">
        <v>1818655.39</v>
      </c>
      <c r="N28" s="37">
        <v>1818655.39</v>
      </c>
      <c r="O28" s="37"/>
      <c r="P28" s="37"/>
      <c r="Q28" s="37"/>
      <c r="R28" s="37">
        <v>7062</v>
      </c>
      <c r="S28" s="68">
        <v>1818655.39</v>
      </c>
      <c r="T28" s="37">
        <f>R28-J28</f>
        <v>-42938</v>
      </c>
      <c r="U28" s="68">
        <f>R28/J28*100</f>
        <v>14.124</v>
      </c>
    </row>
    <row r="29" spans="2:21" ht="14.25" customHeight="1">
      <c r="B29" s="65" t="s">
        <v>78</v>
      </c>
      <c r="C29" s="66">
        <v>10</v>
      </c>
      <c r="D29" s="33" t="s">
        <v>79</v>
      </c>
      <c r="E29" s="67">
        <v>559000</v>
      </c>
      <c r="F29" s="67">
        <v>559000</v>
      </c>
      <c r="G29" s="67"/>
      <c r="H29" s="67"/>
      <c r="I29" s="67"/>
      <c r="J29" s="37">
        <f>J30</f>
        <v>110000</v>
      </c>
      <c r="K29" s="37"/>
      <c r="L29" s="37"/>
      <c r="M29" s="37"/>
      <c r="N29" s="37"/>
      <c r="O29" s="37"/>
      <c r="P29" s="37"/>
      <c r="Q29" s="37"/>
      <c r="R29" s="37">
        <f>R30</f>
        <v>30576.08</v>
      </c>
      <c r="S29" s="37">
        <f>S30</f>
        <v>2901738.8</v>
      </c>
      <c r="T29" s="37">
        <f>T30</f>
        <v>-79423.92</v>
      </c>
      <c r="U29" s="38">
        <f>U30</f>
        <v>27.796436363636367</v>
      </c>
    </row>
    <row r="30" spans="2:21" ht="14.25" customHeight="1">
      <c r="B30" s="65"/>
      <c r="C30" s="66">
        <v>10</v>
      </c>
      <c r="D30" s="33" t="s">
        <v>80</v>
      </c>
      <c r="E30" s="67">
        <v>559000</v>
      </c>
      <c r="F30" s="67">
        <v>559000</v>
      </c>
      <c r="G30" s="67"/>
      <c r="H30" s="67"/>
      <c r="I30" s="67"/>
      <c r="J30" s="37">
        <v>110000</v>
      </c>
      <c r="K30" s="37"/>
      <c r="L30" s="37"/>
      <c r="M30" s="37"/>
      <c r="N30" s="37"/>
      <c r="O30" s="37"/>
      <c r="P30" s="37"/>
      <c r="Q30" s="37"/>
      <c r="R30" s="37">
        <v>30576.08</v>
      </c>
      <c r="S30" s="68">
        <v>2901738.8</v>
      </c>
      <c r="T30" s="37">
        <f>R30-J30</f>
        <v>-79423.92</v>
      </c>
      <c r="U30" s="38">
        <f aca="true" t="shared" si="11" ref="U30:U32">R30/J30*100</f>
        <v>27.796436363636367</v>
      </c>
    </row>
    <row r="31" spans="2:21" ht="18.75" customHeight="1">
      <c r="B31" s="22" t="s">
        <v>81</v>
      </c>
      <c r="C31" s="63">
        <v>10</v>
      </c>
      <c r="D31" s="64" t="s">
        <v>82</v>
      </c>
      <c r="E31" s="25">
        <v>21424000</v>
      </c>
      <c r="F31" s="25">
        <v>21424000</v>
      </c>
      <c r="G31" s="25"/>
      <c r="H31" s="25"/>
      <c r="I31" s="25"/>
      <c r="J31" s="27">
        <f>J32+J35</f>
        <v>0</v>
      </c>
      <c r="K31" s="27" t="e">
        <f>K32</f>
        <v>#REF!</v>
      </c>
      <c r="L31" s="27" t="e">
        <f>L32</f>
        <v>#REF!</v>
      </c>
      <c r="M31" s="27" t="e">
        <f>M32</f>
        <v>#REF!</v>
      </c>
      <c r="N31" s="27" t="e">
        <f>N32</f>
        <v>#REF!</v>
      </c>
      <c r="O31" s="27" t="e">
        <f>O32</f>
        <v>#REF!</v>
      </c>
      <c r="P31" s="27" t="e">
        <f>P32</f>
        <v>#REF!</v>
      </c>
      <c r="Q31" s="27" t="e">
        <f>Q32</f>
        <v>#REF!</v>
      </c>
      <c r="R31" s="27">
        <f>R32+R35</f>
        <v>11.26</v>
      </c>
      <c r="S31" s="27">
        <f>S32</f>
        <v>7669234.42</v>
      </c>
      <c r="T31" s="27">
        <f>T32+T35</f>
        <v>11.26</v>
      </c>
      <c r="U31" s="29" t="e">
        <f t="shared" si="11"/>
        <v>#DIV/0!</v>
      </c>
    </row>
    <row r="32" spans="2:21" ht="25.5" customHeight="1">
      <c r="B32" s="65" t="s">
        <v>83</v>
      </c>
      <c r="C32" s="66">
        <v>10</v>
      </c>
      <c r="D32" s="33" t="s">
        <v>84</v>
      </c>
      <c r="E32" s="67">
        <v>21424000</v>
      </c>
      <c r="F32" s="67">
        <v>21424000</v>
      </c>
      <c r="G32" s="67"/>
      <c r="H32" s="67"/>
      <c r="I32" s="67"/>
      <c r="J32" s="37">
        <f aca="true" t="shared" si="12" ref="J32:J33">J33</f>
        <v>0</v>
      </c>
      <c r="K32" s="37" t="e">
        <f>#REF!+#REF!+K33</f>
        <v>#REF!</v>
      </c>
      <c r="L32" s="37" t="e">
        <f>#REF!+#REF!+L33</f>
        <v>#REF!</v>
      </c>
      <c r="M32" s="37" t="e">
        <f>#REF!+#REF!+M33</f>
        <v>#REF!</v>
      </c>
      <c r="N32" s="37" t="e">
        <f>#REF!+#REF!+N33</f>
        <v>#REF!</v>
      </c>
      <c r="O32" s="37" t="e">
        <f>#REF!+#REF!+O33</f>
        <v>#REF!</v>
      </c>
      <c r="P32" s="37" t="e">
        <f>#REF!+#REF!+P33</f>
        <v>#REF!</v>
      </c>
      <c r="Q32" s="37" t="e">
        <f>#REF!+#REF!+Q33</f>
        <v>#REF!</v>
      </c>
      <c r="R32" s="37">
        <f aca="true" t="shared" si="13" ref="R32:R33">R33</f>
        <v>0</v>
      </c>
      <c r="S32" s="68">
        <v>7669234.42</v>
      </c>
      <c r="T32" s="37">
        <f>R32-J32</f>
        <v>0</v>
      </c>
      <c r="U32" s="38" t="e">
        <f t="shared" si="11"/>
        <v>#DIV/0!</v>
      </c>
    </row>
    <row r="33" spans="2:21" ht="27" customHeight="1">
      <c r="B33" s="65" t="s">
        <v>85</v>
      </c>
      <c r="C33" s="66">
        <v>10</v>
      </c>
      <c r="D33" s="33" t="s">
        <v>86</v>
      </c>
      <c r="E33" s="67">
        <v>6241000</v>
      </c>
      <c r="F33" s="67">
        <v>6241000</v>
      </c>
      <c r="G33" s="67"/>
      <c r="H33" s="67"/>
      <c r="I33" s="67"/>
      <c r="J33" s="37">
        <f t="shared" si="12"/>
        <v>0</v>
      </c>
      <c r="K33" s="37"/>
      <c r="L33" s="37"/>
      <c r="M33" s="37"/>
      <c r="N33" s="37"/>
      <c r="O33" s="37"/>
      <c r="P33" s="37"/>
      <c r="Q33" s="37"/>
      <c r="R33" s="37">
        <f t="shared" si="13"/>
        <v>0</v>
      </c>
      <c r="S33" s="37">
        <f>S34</f>
        <v>48501.98</v>
      </c>
      <c r="T33" s="37">
        <f>T34</f>
        <v>0</v>
      </c>
      <c r="U33" s="38" t="e">
        <f>U34</f>
        <v>#DIV/0!</v>
      </c>
    </row>
    <row r="34" spans="2:21" ht="25.5" customHeight="1">
      <c r="B34" s="65"/>
      <c r="C34" s="66">
        <v>10</v>
      </c>
      <c r="D34" s="33" t="s">
        <v>87</v>
      </c>
      <c r="E34" s="67">
        <v>60000</v>
      </c>
      <c r="F34" s="67">
        <v>60000</v>
      </c>
      <c r="G34" s="67"/>
      <c r="H34" s="67"/>
      <c r="I34" s="67"/>
      <c r="J34" s="37">
        <v>0</v>
      </c>
      <c r="K34" s="37"/>
      <c r="L34" s="37"/>
      <c r="M34" s="37"/>
      <c r="N34" s="37"/>
      <c r="O34" s="37"/>
      <c r="P34" s="37"/>
      <c r="Q34" s="37"/>
      <c r="R34" s="37">
        <v>0</v>
      </c>
      <c r="S34" s="68">
        <v>48501.98</v>
      </c>
      <c r="T34" s="37">
        <f>R34-J34</f>
        <v>0</v>
      </c>
      <c r="U34" s="38" t="e">
        <f>R34/J34*100</f>
        <v>#DIV/0!</v>
      </c>
    </row>
    <row r="35" spans="2:21" ht="54.75" customHeight="1">
      <c r="B35" s="65" t="s">
        <v>88</v>
      </c>
      <c r="C35" s="66"/>
      <c r="D35" s="33" t="s">
        <v>89</v>
      </c>
      <c r="E35" s="67"/>
      <c r="F35" s="67"/>
      <c r="G35" s="67"/>
      <c r="H35" s="67"/>
      <c r="I35" s="67"/>
      <c r="J35" s="37">
        <f>J36</f>
        <v>0</v>
      </c>
      <c r="K35" s="37"/>
      <c r="L35" s="37"/>
      <c r="M35" s="37"/>
      <c r="N35" s="37"/>
      <c r="O35" s="37"/>
      <c r="P35" s="37"/>
      <c r="Q35" s="37"/>
      <c r="R35" s="37">
        <f>R36</f>
        <v>11.26</v>
      </c>
      <c r="S35" s="68"/>
      <c r="T35" s="37">
        <f>T36</f>
        <v>11.26</v>
      </c>
      <c r="U35" s="38" t="e">
        <f>U36</f>
        <v>#DIV/0!</v>
      </c>
    </row>
    <row r="36" spans="2:21" ht="51.75" customHeight="1">
      <c r="B36" s="65"/>
      <c r="C36" s="66"/>
      <c r="D36" s="33" t="s">
        <v>90</v>
      </c>
      <c r="E36" s="67"/>
      <c r="F36" s="67"/>
      <c r="G36" s="67"/>
      <c r="H36" s="67"/>
      <c r="I36" s="67"/>
      <c r="J36" s="37">
        <v>0</v>
      </c>
      <c r="K36" s="37"/>
      <c r="L36" s="37"/>
      <c r="M36" s="37"/>
      <c r="N36" s="37"/>
      <c r="O36" s="37"/>
      <c r="P36" s="37"/>
      <c r="Q36" s="37"/>
      <c r="R36" s="37">
        <v>11.26</v>
      </c>
      <c r="S36" s="68"/>
      <c r="T36" s="37">
        <f>R36-J36</f>
        <v>11.26</v>
      </c>
      <c r="U36" s="38" t="e">
        <f>R36/J36*100</f>
        <v>#DIV/0!</v>
      </c>
    </row>
    <row r="37" spans="2:21" ht="20.25" customHeight="1">
      <c r="B37" s="22" t="s">
        <v>91</v>
      </c>
      <c r="C37" s="63">
        <v>10</v>
      </c>
      <c r="D37" s="64" t="s">
        <v>92</v>
      </c>
      <c r="E37" s="25">
        <v>705000</v>
      </c>
      <c r="F37" s="25">
        <v>705000</v>
      </c>
      <c r="G37" s="25"/>
      <c r="H37" s="25"/>
      <c r="I37" s="25"/>
      <c r="J37" s="27">
        <f>J38+J40</f>
        <v>130000</v>
      </c>
      <c r="K37" s="27">
        <f aca="true" t="shared" si="14" ref="K37:K38">K38</f>
        <v>0</v>
      </c>
      <c r="L37" s="27">
        <f aca="true" t="shared" si="15" ref="L37:L38">L38</f>
        <v>0</v>
      </c>
      <c r="M37" s="27">
        <f aca="true" t="shared" si="16" ref="M37:M38">M38</f>
        <v>0</v>
      </c>
      <c r="N37" s="27">
        <f aca="true" t="shared" si="17" ref="N37:N38">N38</f>
        <v>0</v>
      </c>
      <c r="O37" s="27">
        <f aca="true" t="shared" si="18" ref="O37:O38">O38</f>
        <v>0</v>
      </c>
      <c r="P37" s="27">
        <f aca="true" t="shared" si="19" ref="P37:P38">P38</f>
        <v>0</v>
      </c>
      <c r="Q37" s="27">
        <f aca="true" t="shared" si="20" ref="Q37:Q38">Q38</f>
        <v>0</v>
      </c>
      <c r="R37" s="27">
        <f>R38+R40</f>
        <v>12621.36</v>
      </c>
      <c r="S37" s="27">
        <f>S38</f>
        <v>0</v>
      </c>
      <c r="T37" s="27">
        <f>T38+T40</f>
        <v>-117378.64</v>
      </c>
      <c r="U37" s="29">
        <f>U38</f>
        <v>31.553400000000003</v>
      </c>
    </row>
    <row r="38" spans="2:21" ht="14.25" customHeight="1">
      <c r="B38" s="65" t="s">
        <v>93</v>
      </c>
      <c r="C38" s="66">
        <v>10</v>
      </c>
      <c r="D38" s="33" t="s">
        <v>94</v>
      </c>
      <c r="E38" s="67">
        <v>384000</v>
      </c>
      <c r="F38" s="67">
        <v>384000</v>
      </c>
      <c r="G38" s="67"/>
      <c r="H38" s="67"/>
      <c r="I38" s="67"/>
      <c r="J38" s="37">
        <f>J39</f>
        <v>40000</v>
      </c>
      <c r="K38" s="37">
        <f t="shared" si="14"/>
        <v>0</v>
      </c>
      <c r="L38" s="37">
        <f t="shared" si="15"/>
        <v>0</v>
      </c>
      <c r="M38" s="37">
        <f t="shared" si="16"/>
        <v>0</v>
      </c>
      <c r="N38" s="37">
        <f t="shared" si="17"/>
        <v>0</v>
      </c>
      <c r="O38" s="37">
        <f t="shared" si="18"/>
        <v>0</v>
      </c>
      <c r="P38" s="37">
        <f t="shared" si="19"/>
        <v>0</v>
      </c>
      <c r="Q38" s="37">
        <f t="shared" si="20"/>
        <v>0</v>
      </c>
      <c r="R38" s="37">
        <f>R39</f>
        <v>12621.36</v>
      </c>
      <c r="S38" s="68"/>
      <c r="T38" s="37">
        <f aca="true" t="shared" si="21" ref="T38:T43">R38-J38</f>
        <v>-27378.64</v>
      </c>
      <c r="U38" s="38">
        <f aca="true" t="shared" si="22" ref="U38:U43">R38/J38*100</f>
        <v>31.553400000000003</v>
      </c>
    </row>
    <row r="39" spans="2:21" ht="14.25" customHeight="1">
      <c r="B39" s="65"/>
      <c r="C39" s="66">
        <v>10</v>
      </c>
      <c r="D39" s="33" t="s">
        <v>95</v>
      </c>
      <c r="E39" s="67">
        <v>384000</v>
      </c>
      <c r="F39" s="67">
        <v>384000</v>
      </c>
      <c r="G39" s="67"/>
      <c r="H39" s="67"/>
      <c r="I39" s="67"/>
      <c r="J39" s="37">
        <v>40000</v>
      </c>
      <c r="K39" s="37"/>
      <c r="L39" s="37"/>
      <c r="M39" s="37"/>
      <c r="N39" s="37"/>
      <c r="O39" s="37"/>
      <c r="P39" s="37"/>
      <c r="Q39" s="37"/>
      <c r="R39" s="37">
        <v>12621.36</v>
      </c>
      <c r="S39" s="68"/>
      <c r="T39" s="37">
        <f t="shared" si="21"/>
        <v>-27378.64</v>
      </c>
      <c r="U39" s="38">
        <f t="shared" si="22"/>
        <v>31.553400000000003</v>
      </c>
    </row>
    <row r="40" spans="2:21" ht="14.25" customHeight="1">
      <c r="B40" s="65" t="s">
        <v>96</v>
      </c>
      <c r="C40" s="66"/>
      <c r="D40" s="33" t="s">
        <v>97</v>
      </c>
      <c r="E40" s="67"/>
      <c r="F40" s="67"/>
      <c r="G40" s="67"/>
      <c r="H40" s="67"/>
      <c r="I40" s="67"/>
      <c r="J40" s="37">
        <f>J41</f>
        <v>90000</v>
      </c>
      <c r="K40" s="37"/>
      <c r="L40" s="37"/>
      <c r="M40" s="37"/>
      <c r="N40" s="37"/>
      <c r="O40" s="37"/>
      <c r="P40" s="37"/>
      <c r="Q40" s="37"/>
      <c r="R40" s="37">
        <f>R41</f>
        <v>0</v>
      </c>
      <c r="S40" s="68"/>
      <c r="T40" s="37">
        <f t="shared" si="21"/>
        <v>-90000</v>
      </c>
      <c r="U40" s="38">
        <f t="shared" si="22"/>
        <v>0</v>
      </c>
    </row>
    <row r="41" spans="2:21" ht="15" customHeight="1">
      <c r="B41" s="65"/>
      <c r="C41" s="66"/>
      <c r="D41" s="33" t="s">
        <v>98</v>
      </c>
      <c r="E41" s="67"/>
      <c r="F41" s="67"/>
      <c r="G41" s="67"/>
      <c r="H41" s="67"/>
      <c r="I41" s="67"/>
      <c r="J41" s="37">
        <v>90000</v>
      </c>
      <c r="K41" s="37"/>
      <c r="L41" s="37"/>
      <c r="M41" s="37"/>
      <c r="N41" s="37"/>
      <c r="O41" s="37"/>
      <c r="P41" s="37"/>
      <c r="Q41" s="37"/>
      <c r="R41" s="37">
        <v>0</v>
      </c>
      <c r="S41" s="68"/>
      <c r="T41" s="37">
        <f t="shared" si="21"/>
        <v>-90000</v>
      </c>
      <c r="U41" s="38">
        <f t="shared" si="22"/>
        <v>0</v>
      </c>
    </row>
    <row r="42" spans="2:21" ht="15.75" customHeight="1">
      <c r="B42" s="58" t="s">
        <v>99</v>
      </c>
      <c r="C42" s="75">
        <v>10</v>
      </c>
      <c r="D42" s="60" t="s">
        <v>100</v>
      </c>
      <c r="E42" s="61">
        <v>255078085.96</v>
      </c>
      <c r="F42" s="61">
        <v>255078085.96</v>
      </c>
      <c r="G42" s="61"/>
      <c r="H42" s="61"/>
      <c r="I42" s="61"/>
      <c r="J42" s="62">
        <f>J43+J59</f>
        <v>3136811.5</v>
      </c>
      <c r="K42" s="62" t="e">
        <f>K43+#REF!</f>
        <v>#REF!</v>
      </c>
      <c r="L42" s="62" t="e">
        <f>L43+#REF!</f>
        <v>#REF!</v>
      </c>
      <c r="M42" s="62" t="e">
        <f>M43+#REF!</f>
        <v>#REF!</v>
      </c>
      <c r="N42" s="62" t="e">
        <f>N43+#REF!</f>
        <v>#REF!</v>
      </c>
      <c r="O42" s="62" t="e">
        <f>O43+#REF!</f>
        <v>#REF!</v>
      </c>
      <c r="P42" s="62" t="e">
        <f>P43+#REF!</f>
        <v>#REF!</v>
      </c>
      <c r="Q42" s="62" t="e">
        <f>Q43+#REF!</f>
        <v>#REF!</v>
      </c>
      <c r="R42" s="62">
        <f>R43+R59</f>
        <v>857363.28</v>
      </c>
      <c r="S42" s="62" t="e">
        <f>S43+#REF!</f>
        <v>#REF!</v>
      </c>
      <c r="T42" s="62">
        <f t="shared" si="21"/>
        <v>-2279448.2199999997</v>
      </c>
      <c r="U42" s="76">
        <f t="shared" si="22"/>
        <v>27.33231754601767</v>
      </c>
    </row>
    <row r="43" spans="2:21" ht="20.25" customHeight="1">
      <c r="B43" s="22" t="s">
        <v>26</v>
      </c>
      <c r="C43" s="23">
        <v>10</v>
      </c>
      <c r="D43" s="64" t="s">
        <v>27</v>
      </c>
      <c r="E43" s="25"/>
      <c r="F43" s="25"/>
      <c r="G43" s="25"/>
      <c r="H43" s="25"/>
      <c r="I43" s="25"/>
      <c r="J43" s="27">
        <f>J44+J48+J51+J54</f>
        <v>3136811.5</v>
      </c>
      <c r="K43" s="27" t="e">
        <f>K44+K48+K51+K54</f>
        <v>#REF!</v>
      </c>
      <c r="L43" s="27" t="e">
        <f>L44+L48+L51+L54</f>
        <v>#REF!</v>
      </c>
      <c r="M43" s="27" t="e">
        <f>M44+M48+M51+M54</f>
        <v>#REF!</v>
      </c>
      <c r="N43" s="27" t="e">
        <f>N44+N48+N51+N54</f>
        <v>#REF!</v>
      </c>
      <c r="O43" s="27" t="e">
        <f>O44+O48+O51+O54</f>
        <v>#REF!</v>
      </c>
      <c r="P43" s="27" t="e">
        <f>P44+P48+P51+P54</f>
        <v>#REF!</v>
      </c>
      <c r="Q43" s="27" t="e">
        <f>Q44+Q48+Q51+Q54</f>
        <v>#REF!</v>
      </c>
      <c r="R43" s="27">
        <f>R44+R48+R51+R54</f>
        <v>767363.28</v>
      </c>
      <c r="S43" s="28" t="e">
        <f>S44+S48+S51+S54</f>
        <v>#REF!</v>
      </c>
      <c r="T43" s="27">
        <f t="shared" si="21"/>
        <v>-2369448.2199999997</v>
      </c>
      <c r="U43" s="29">
        <f t="shared" si="22"/>
        <v>24.46316203571684</v>
      </c>
    </row>
    <row r="44" spans="2:21" ht="24.75" customHeight="1">
      <c r="B44" s="31" t="s">
        <v>101</v>
      </c>
      <c r="C44" s="32">
        <v>10</v>
      </c>
      <c r="D44" s="72" t="s">
        <v>102</v>
      </c>
      <c r="E44" s="34"/>
      <c r="F44" s="34"/>
      <c r="G44" s="34"/>
      <c r="H44" s="34"/>
      <c r="I44" s="34"/>
      <c r="J44" s="36">
        <f>J45</f>
        <v>2722627.61</v>
      </c>
      <c r="K44" s="36"/>
      <c r="L44" s="36"/>
      <c r="M44" s="36"/>
      <c r="N44" s="36"/>
      <c r="O44" s="36"/>
      <c r="P44" s="36"/>
      <c r="Q44" s="36"/>
      <c r="R44" s="36">
        <f>R45</f>
        <v>680655</v>
      </c>
      <c r="S44" s="36">
        <f>S45</f>
        <v>9348000</v>
      </c>
      <c r="T44" s="36">
        <f>T45</f>
        <v>-2041972.6099999999</v>
      </c>
      <c r="U44" s="74">
        <f>U45</f>
        <v>24.99993012265089</v>
      </c>
    </row>
    <row r="45" spans="2:21" ht="14.25" customHeight="1">
      <c r="B45" s="65" t="s">
        <v>103</v>
      </c>
      <c r="C45" s="77">
        <v>10</v>
      </c>
      <c r="D45" s="33" t="s">
        <v>104</v>
      </c>
      <c r="E45" s="67"/>
      <c r="F45" s="67"/>
      <c r="G45" s="67"/>
      <c r="H45" s="67"/>
      <c r="I45" s="67"/>
      <c r="J45" s="37">
        <f>J47+J46</f>
        <v>2722627.61</v>
      </c>
      <c r="K45" s="37"/>
      <c r="L45" s="37"/>
      <c r="M45" s="37"/>
      <c r="N45" s="37"/>
      <c r="O45" s="37"/>
      <c r="P45" s="37"/>
      <c r="Q45" s="37"/>
      <c r="R45" s="37">
        <f>R47+R46</f>
        <v>680655</v>
      </c>
      <c r="S45" s="37">
        <f>S47</f>
        <v>9348000</v>
      </c>
      <c r="T45" s="37">
        <f>T47</f>
        <v>-2041972.6099999999</v>
      </c>
      <c r="U45" s="38">
        <f>U47</f>
        <v>24.99993012265089</v>
      </c>
    </row>
    <row r="46" spans="2:21" ht="14.25" customHeight="1">
      <c r="B46" s="65"/>
      <c r="C46" s="77"/>
      <c r="D46" s="33" t="s">
        <v>105</v>
      </c>
      <c r="E46" s="67"/>
      <c r="F46" s="67"/>
      <c r="G46" s="67"/>
      <c r="H46" s="67"/>
      <c r="I46" s="67"/>
      <c r="J46" s="37">
        <v>0</v>
      </c>
      <c r="K46" s="37"/>
      <c r="L46" s="37"/>
      <c r="M46" s="37"/>
      <c r="N46" s="37"/>
      <c r="O46" s="37"/>
      <c r="P46" s="37"/>
      <c r="Q46" s="37"/>
      <c r="R46" s="37">
        <v>0</v>
      </c>
      <c r="S46" s="37"/>
      <c r="T46" s="37">
        <f aca="true" t="shared" si="23" ref="T46:T48">R46-J46</f>
        <v>0</v>
      </c>
      <c r="U46" s="38" t="e">
        <f aca="true" t="shared" si="24" ref="U46:U48">R46/J46*100</f>
        <v>#DIV/0!</v>
      </c>
    </row>
    <row r="47" spans="2:21" ht="14.25" customHeight="1">
      <c r="B47" s="65"/>
      <c r="C47" s="77">
        <v>10</v>
      </c>
      <c r="D47" s="33" t="s">
        <v>29</v>
      </c>
      <c r="E47" s="67"/>
      <c r="F47" s="67"/>
      <c r="G47" s="67"/>
      <c r="H47" s="67"/>
      <c r="I47" s="67"/>
      <c r="J47" s="35">
        <v>2722627.61</v>
      </c>
      <c r="K47" s="37"/>
      <c r="L47" s="37"/>
      <c r="M47" s="37"/>
      <c r="N47" s="37"/>
      <c r="O47" s="37"/>
      <c r="P47" s="37"/>
      <c r="Q47" s="37"/>
      <c r="R47" s="35">
        <v>680655</v>
      </c>
      <c r="S47" s="68">
        <v>9348000</v>
      </c>
      <c r="T47" s="37">
        <f t="shared" si="23"/>
        <v>-2041972.6099999999</v>
      </c>
      <c r="U47" s="38">
        <f t="shared" si="24"/>
        <v>24.99993012265089</v>
      </c>
    </row>
    <row r="48" spans="2:21" ht="24.75" customHeight="1">
      <c r="B48" s="31" t="s">
        <v>106</v>
      </c>
      <c r="C48" s="32">
        <v>10</v>
      </c>
      <c r="D48" s="72" t="s">
        <v>107</v>
      </c>
      <c r="E48" s="34"/>
      <c r="F48" s="34"/>
      <c r="G48" s="34"/>
      <c r="H48" s="34"/>
      <c r="I48" s="34"/>
      <c r="J48" s="36">
        <f aca="true" t="shared" si="25" ref="J48:J49">J49</f>
        <v>56270.77</v>
      </c>
      <c r="K48" s="36">
        <f>K49</f>
        <v>0</v>
      </c>
      <c r="L48" s="36">
        <f>L49</f>
        <v>0</v>
      </c>
      <c r="M48" s="36">
        <f>M49</f>
        <v>0</v>
      </c>
      <c r="N48" s="36">
        <f>N49</f>
        <v>0</v>
      </c>
      <c r="O48" s="36">
        <f>O49</f>
        <v>0</v>
      </c>
      <c r="P48" s="36">
        <f>P49</f>
        <v>0</v>
      </c>
      <c r="Q48" s="36">
        <f>Q49</f>
        <v>0</v>
      </c>
      <c r="R48" s="36">
        <f aca="true" t="shared" si="26" ref="R48:R49">R49</f>
        <v>10230</v>
      </c>
      <c r="S48" s="36" t="e">
        <f>#REF!+#REF!+S49</f>
        <v>#REF!</v>
      </c>
      <c r="T48" s="37">
        <f t="shared" si="23"/>
        <v>-46040.77</v>
      </c>
      <c r="U48" s="38">
        <f t="shared" si="24"/>
        <v>18.17995381971848</v>
      </c>
    </row>
    <row r="49" spans="2:21" ht="15.75" customHeight="1">
      <c r="B49" s="31" t="s">
        <v>108</v>
      </c>
      <c r="C49" s="32"/>
      <c r="D49" s="33" t="s">
        <v>109</v>
      </c>
      <c r="E49" s="78"/>
      <c r="F49" s="78"/>
      <c r="G49" s="78"/>
      <c r="H49" s="78"/>
      <c r="I49" s="78"/>
      <c r="J49" s="37">
        <f t="shared" si="25"/>
        <v>56270.77</v>
      </c>
      <c r="K49" s="37"/>
      <c r="L49" s="37"/>
      <c r="M49" s="37"/>
      <c r="N49" s="37"/>
      <c r="O49" s="37"/>
      <c r="P49" s="37"/>
      <c r="Q49" s="37"/>
      <c r="R49" s="37">
        <f t="shared" si="26"/>
        <v>10230</v>
      </c>
      <c r="S49" s="37">
        <f>S50</f>
        <v>0</v>
      </c>
      <c r="T49" s="37">
        <f>T50</f>
        <v>-46040.77</v>
      </c>
      <c r="U49" s="38">
        <f>U50</f>
        <v>18.17995381971848</v>
      </c>
    </row>
    <row r="50" spans="2:21" ht="42" customHeight="1">
      <c r="B50" s="65" t="s">
        <v>110</v>
      </c>
      <c r="C50" s="77"/>
      <c r="D50" s="33" t="s">
        <v>35</v>
      </c>
      <c r="E50" s="67"/>
      <c r="F50" s="67"/>
      <c r="G50" s="67"/>
      <c r="H50" s="67"/>
      <c r="I50" s="67"/>
      <c r="J50" s="35">
        <v>56270.77</v>
      </c>
      <c r="K50" s="36">
        <f>J49+J49+J49</f>
        <v>168812.31</v>
      </c>
      <c r="L50" s="36">
        <f>K49+K49+K49</f>
        <v>0</v>
      </c>
      <c r="M50" s="36">
        <f>L49+L49+L49</f>
        <v>0</v>
      </c>
      <c r="N50" s="36">
        <f>M49+M49+M49</f>
        <v>0</v>
      </c>
      <c r="O50" s="36">
        <f>N49+N49+N49</f>
        <v>0</v>
      </c>
      <c r="P50" s="36">
        <f>O49+O49+O49</f>
        <v>0</v>
      </c>
      <c r="Q50" s="36">
        <f>P49+P49+P49</f>
        <v>0</v>
      </c>
      <c r="R50" s="35">
        <v>10230</v>
      </c>
      <c r="S50" s="68"/>
      <c r="T50" s="68">
        <f>R50-J50</f>
        <v>-46040.77</v>
      </c>
      <c r="U50" s="38">
        <f>R50/J50*100</f>
        <v>18.17995381971848</v>
      </c>
    </row>
    <row r="51" spans="2:21" ht="19.5" customHeight="1">
      <c r="B51" s="31" t="s">
        <v>111</v>
      </c>
      <c r="C51" s="32"/>
      <c r="D51" s="72" t="s">
        <v>112</v>
      </c>
      <c r="E51" s="34"/>
      <c r="F51" s="34"/>
      <c r="G51" s="34"/>
      <c r="H51" s="34"/>
      <c r="I51" s="34"/>
      <c r="J51" s="36">
        <f>J52+J53</f>
        <v>179900</v>
      </c>
      <c r="K51" s="36" t="e">
        <f>K52+K53</f>
        <v>#REF!</v>
      </c>
      <c r="L51" s="36" t="e">
        <f>L52+L53</f>
        <v>#REF!</v>
      </c>
      <c r="M51" s="36" t="e">
        <f>M52+M53</f>
        <v>#REF!</v>
      </c>
      <c r="N51" s="36" t="e">
        <f>N52+N53</f>
        <v>#REF!</v>
      </c>
      <c r="O51" s="36" t="e">
        <f>O52+O53</f>
        <v>#REF!</v>
      </c>
      <c r="P51" s="36" t="e">
        <f>P52+P53</f>
        <v>#REF!</v>
      </c>
      <c r="Q51" s="36" t="e">
        <f>Q52+Q53</f>
        <v>#REF!</v>
      </c>
      <c r="R51" s="36">
        <f>R52+R53</f>
        <v>44475</v>
      </c>
      <c r="S51" s="36" t="e">
        <f>S52</f>
        <v>#REF!</v>
      </c>
      <c r="T51" s="36">
        <f>T52</f>
        <v>-133425</v>
      </c>
      <c r="U51" s="74">
        <f>U52</f>
        <v>25</v>
      </c>
    </row>
    <row r="52" spans="1:21" s="7" customFormat="1" ht="26.25" customHeight="1">
      <c r="A52" s="79"/>
      <c r="B52" s="65" t="s">
        <v>30</v>
      </c>
      <c r="C52" s="80">
        <v>10</v>
      </c>
      <c r="D52" s="33" t="s">
        <v>31</v>
      </c>
      <c r="E52" s="78"/>
      <c r="F52" s="78"/>
      <c r="G52" s="78"/>
      <c r="H52" s="78"/>
      <c r="I52" s="78"/>
      <c r="J52" s="35">
        <v>177900</v>
      </c>
      <c r="K52" s="36" t="e">
        <f>#REF!+#REF!</f>
        <v>#REF!</v>
      </c>
      <c r="L52" s="36" t="e">
        <f>#REF!+#REF!</f>
        <v>#REF!</v>
      </c>
      <c r="M52" s="36" t="e">
        <f>#REF!+#REF!</f>
        <v>#REF!</v>
      </c>
      <c r="N52" s="36" t="e">
        <f>#REF!+#REF!</f>
        <v>#REF!</v>
      </c>
      <c r="O52" s="36" t="e">
        <f>#REF!+#REF!</f>
        <v>#REF!</v>
      </c>
      <c r="P52" s="36" t="e">
        <f>#REF!+#REF!</f>
        <v>#REF!</v>
      </c>
      <c r="Q52" s="36" t="e">
        <f>#REF!+#REF!</f>
        <v>#REF!</v>
      </c>
      <c r="R52" s="35">
        <v>44475</v>
      </c>
      <c r="S52" s="37" t="e">
        <f>#REF!</f>
        <v>#REF!</v>
      </c>
      <c r="T52" s="37">
        <f aca="true" t="shared" si="27" ref="T52:T58">R52-J52</f>
        <v>-133425</v>
      </c>
      <c r="U52" s="38">
        <f aca="true" t="shared" si="28" ref="U52:U58">R52/J52*100</f>
        <v>25</v>
      </c>
    </row>
    <row r="53" spans="1:21" s="7" customFormat="1" ht="66" customHeight="1">
      <c r="A53" s="79"/>
      <c r="B53" s="65" t="s">
        <v>113</v>
      </c>
      <c r="C53" s="80"/>
      <c r="D53" s="33" t="s">
        <v>33</v>
      </c>
      <c r="E53" s="78"/>
      <c r="F53" s="78"/>
      <c r="G53" s="78"/>
      <c r="H53" s="78"/>
      <c r="I53" s="78"/>
      <c r="J53" s="37">
        <v>2000</v>
      </c>
      <c r="K53" s="37" t="e">
        <f>#REF!</f>
        <v>#REF!</v>
      </c>
      <c r="L53" s="37" t="e">
        <f>#REF!</f>
        <v>#REF!</v>
      </c>
      <c r="M53" s="37" t="e">
        <f>#REF!</f>
        <v>#REF!</v>
      </c>
      <c r="N53" s="37" t="e">
        <f>#REF!</f>
        <v>#REF!</v>
      </c>
      <c r="O53" s="37" t="e">
        <f>#REF!</f>
        <v>#REF!</v>
      </c>
      <c r="P53" s="37" t="e">
        <f>#REF!</f>
        <v>#REF!</v>
      </c>
      <c r="Q53" s="37" t="e">
        <f>#REF!</f>
        <v>#REF!</v>
      </c>
      <c r="R53" s="37">
        <v>0</v>
      </c>
      <c r="S53" s="68"/>
      <c r="T53" s="37">
        <f t="shared" si="27"/>
        <v>-2000</v>
      </c>
      <c r="U53" s="38">
        <f t="shared" si="28"/>
        <v>0</v>
      </c>
    </row>
    <row r="54" spans="2:21" ht="15" customHeight="1">
      <c r="B54" s="31" t="s">
        <v>114</v>
      </c>
      <c r="C54" s="32"/>
      <c r="D54" s="72" t="s">
        <v>115</v>
      </c>
      <c r="E54" s="34"/>
      <c r="F54" s="34"/>
      <c r="G54" s="34"/>
      <c r="H54" s="34"/>
      <c r="I54" s="34"/>
      <c r="J54" s="36">
        <f>J56+J57+J55+J58</f>
        <v>178013.12</v>
      </c>
      <c r="K54" s="36" t="e">
        <f>K56+K57+#REF!</f>
        <v>#REF!</v>
      </c>
      <c r="L54" s="36" t="e">
        <f>L56+L57+#REF!</f>
        <v>#REF!</v>
      </c>
      <c r="M54" s="36" t="e">
        <f>M56+M57+#REF!</f>
        <v>#REF!</v>
      </c>
      <c r="N54" s="36" t="e">
        <f>N56+N57+#REF!</f>
        <v>#REF!</v>
      </c>
      <c r="O54" s="36" t="e">
        <f>O56+O57+#REF!</f>
        <v>#REF!</v>
      </c>
      <c r="P54" s="36" t="e">
        <f>P56+P57+#REF!</f>
        <v>#REF!</v>
      </c>
      <c r="Q54" s="36" t="e">
        <f>Q56+Q57+#REF!</f>
        <v>#REF!</v>
      </c>
      <c r="R54" s="36">
        <f>R56+R57+R55+R58</f>
        <v>32003.28</v>
      </c>
      <c r="S54" s="36" t="e">
        <f>S56+S57+#REF!</f>
        <v>#REF!</v>
      </c>
      <c r="T54" s="36">
        <f t="shared" si="27"/>
        <v>-146009.84</v>
      </c>
      <c r="U54" s="74">
        <f t="shared" si="28"/>
        <v>17.97804566315112</v>
      </c>
    </row>
    <row r="55" spans="2:21" ht="51" customHeight="1">
      <c r="B55" s="81" t="s">
        <v>116</v>
      </c>
      <c r="C55" s="32"/>
      <c r="D55" s="33" t="s">
        <v>37</v>
      </c>
      <c r="E55" s="34"/>
      <c r="F55" s="34"/>
      <c r="G55" s="34"/>
      <c r="H55" s="34"/>
      <c r="I55" s="34"/>
      <c r="J55" s="37">
        <v>0</v>
      </c>
      <c r="K55" s="37"/>
      <c r="L55" s="37"/>
      <c r="M55" s="37"/>
      <c r="N55" s="37"/>
      <c r="O55" s="37"/>
      <c r="P55" s="37"/>
      <c r="Q55" s="37"/>
      <c r="R55" s="37">
        <v>0</v>
      </c>
      <c r="S55" s="37"/>
      <c r="T55" s="37">
        <f t="shared" si="27"/>
        <v>0</v>
      </c>
      <c r="U55" s="38" t="e">
        <f t="shared" si="28"/>
        <v>#DIV/0!</v>
      </c>
    </row>
    <row r="56" spans="2:21" ht="39.75" customHeight="1">
      <c r="B56" s="65" t="s">
        <v>38</v>
      </c>
      <c r="C56" s="77">
        <v>10</v>
      </c>
      <c r="D56" s="33" t="s">
        <v>39</v>
      </c>
      <c r="E56" s="67"/>
      <c r="F56" s="67"/>
      <c r="G56" s="67"/>
      <c r="H56" s="67"/>
      <c r="I56" s="67"/>
      <c r="J56" s="37">
        <v>50000</v>
      </c>
      <c r="K56" s="37"/>
      <c r="L56" s="37"/>
      <c r="M56" s="37"/>
      <c r="N56" s="37"/>
      <c r="O56" s="37"/>
      <c r="P56" s="37"/>
      <c r="Q56" s="37"/>
      <c r="R56" s="37">
        <v>0</v>
      </c>
      <c r="S56" s="37" t="e">
        <f>#REF!</f>
        <v>#REF!</v>
      </c>
      <c r="T56" s="37">
        <f t="shared" si="27"/>
        <v>-50000</v>
      </c>
      <c r="U56" s="38">
        <f t="shared" si="28"/>
        <v>0</v>
      </c>
    </row>
    <row r="57" spans="2:21" ht="42.75" customHeight="1">
      <c r="B57" s="65" t="s">
        <v>40</v>
      </c>
      <c r="C57" s="82"/>
      <c r="D57" s="33" t="s">
        <v>41</v>
      </c>
      <c r="E57" s="83"/>
      <c r="F57" s="83"/>
      <c r="G57" s="83"/>
      <c r="H57" s="83"/>
      <c r="I57" s="83"/>
      <c r="J57" s="35">
        <v>128013.12</v>
      </c>
      <c r="K57" s="36">
        <f>J56+J56+J56</f>
        <v>150000</v>
      </c>
      <c r="L57" s="36">
        <f>K56+K56+K56</f>
        <v>0</v>
      </c>
      <c r="M57" s="36">
        <f>L56+L56+L56</f>
        <v>0</v>
      </c>
      <c r="N57" s="36">
        <f>M56+M56+M56</f>
        <v>0</v>
      </c>
      <c r="O57" s="36">
        <f>N56+N56+N56</f>
        <v>0</v>
      </c>
      <c r="P57" s="36">
        <f>O56+O56+O56</f>
        <v>0</v>
      </c>
      <c r="Q57" s="36">
        <f>P56+P56+P56</f>
        <v>0</v>
      </c>
      <c r="R57" s="35">
        <v>32003.28</v>
      </c>
      <c r="S57" s="84"/>
      <c r="T57" s="37">
        <f t="shared" si="27"/>
        <v>-96009.84</v>
      </c>
      <c r="U57" s="38">
        <f t="shared" si="28"/>
        <v>25</v>
      </c>
    </row>
    <row r="58" spans="2:21" ht="48" customHeight="1">
      <c r="B58" s="85" t="s">
        <v>117</v>
      </c>
      <c r="C58" s="32"/>
      <c r="D58" s="33" t="s">
        <v>37</v>
      </c>
      <c r="E58" s="34"/>
      <c r="F58" s="34"/>
      <c r="G58" s="34"/>
      <c r="H58" s="34"/>
      <c r="I58" s="34"/>
      <c r="J58" s="37">
        <v>0</v>
      </c>
      <c r="K58" s="37"/>
      <c r="L58" s="37"/>
      <c r="M58" s="37"/>
      <c r="N58" s="37"/>
      <c r="O58" s="37"/>
      <c r="P58" s="37"/>
      <c r="Q58" s="37"/>
      <c r="R58" s="37">
        <v>0</v>
      </c>
      <c r="S58" s="37"/>
      <c r="T58" s="37">
        <f t="shared" si="27"/>
        <v>0</v>
      </c>
      <c r="U58" s="38" t="e">
        <f t="shared" si="28"/>
        <v>#DIV/0!</v>
      </c>
    </row>
    <row r="59" spans="2:21" ht="18" customHeight="1">
      <c r="B59" s="22" t="s">
        <v>118</v>
      </c>
      <c r="C59" s="86"/>
      <c r="D59" s="64" t="s">
        <v>119</v>
      </c>
      <c r="E59" s="25"/>
      <c r="F59" s="25"/>
      <c r="G59" s="25"/>
      <c r="H59" s="25"/>
      <c r="I59" s="25"/>
      <c r="J59" s="27">
        <f aca="true" t="shared" si="29" ref="J59:J60">J60</f>
        <v>0</v>
      </c>
      <c r="K59" s="27"/>
      <c r="L59" s="27"/>
      <c r="M59" s="27"/>
      <c r="N59" s="27"/>
      <c r="O59" s="27"/>
      <c r="P59" s="27"/>
      <c r="Q59" s="27"/>
      <c r="R59" s="27">
        <f aca="true" t="shared" si="30" ref="R59:R60">R60</f>
        <v>90000</v>
      </c>
      <c r="S59" s="27"/>
      <c r="T59" s="27">
        <f aca="true" t="shared" si="31" ref="T59:T60">T60</f>
        <v>90000</v>
      </c>
      <c r="U59" s="29" t="e">
        <f aca="true" t="shared" si="32" ref="U59:U60">U60</f>
        <v>#DIV/0!</v>
      </c>
    </row>
    <row r="60" spans="2:21" ht="15.75" customHeight="1">
      <c r="B60" s="87" t="s">
        <v>120</v>
      </c>
      <c r="C60" s="88"/>
      <c r="D60" s="89" t="s">
        <v>121</v>
      </c>
      <c r="E60" s="90"/>
      <c r="F60" s="90"/>
      <c r="G60" s="90"/>
      <c r="H60" s="90"/>
      <c r="I60" s="90"/>
      <c r="J60" s="91">
        <f t="shared" si="29"/>
        <v>0</v>
      </c>
      <c r="K60" s="91"/>
      <c r="L60" s="91"/>
      <c r="M60" s="91"/>
      <c r="N60" s="91"/>
      <c r="O60" s="91"/>
      <c r="P60" s="91"/>
      <c r="Q60" s="91"/>
      <c r="R60" s="91">
        <f t="shared" si="30"/>
        <v>90000</v>
      </c>
      <c r="S60" s="91"/>
      <c r="T60" s="91">
        <f t="shared" si="31"/>
        <v>90000</v>
      </c>
      <c r="U60" s="91" t="e">
        <f t="shared" si="32"/>
        <v>#DIV/0!</v>
      </c>
    </row>
    <row r="61" spans="2:21" ht="18.75" customHeight="1">
      <c r="B61" s="87"/>
      <c r="C61" s="88"/>
      <c r="D61" s="89" t="s">
        <v>121</v>
      </c>
      <c r="E61" s="90"/>
      <c r="F61" s="90"/>
      <c r="G61" s="90"/>
      <c r="H61" s="90"/>
      <c r="I61" s="90"/>
      <c r="J61" s="91">
        <v>0</v>
      </c>
      <c r="K61" s="91"/>
      <c r="L61" s="91"/>
      <c r="M61" s="91"/>
      <c r="N61" s="91"/>
      <c r="O61" s="91"/>
      <c r="P61" s="91"/>
      <c r="Q61" s="91"/>
      <c r="R61" s="91">
        <v>90000</v>
      </c>
      <c r="S61" s="91"/>
      <c r="T61" s="92">
        <f>R61-J61</f>
        <v>90000</v>
      </c>
      <c r="U61" s="93" t="e">
        <f>R61/J61*100</f>
        <v>#DIV/0!</v>
      </c>
    </row>
  </sheetData>
  <sheetProtection selectLockedCells="1" selectUnlockedCells="1"/>
  <mergeCells count="21">
    <mergeCell ref="D1:U1"/>
    <mergeCell ref="D2:U2"/>
    <mergeCell ref="B4:U4"/>
    <mergeCell ref="B5:U5"/>
    <mergeCell ref="B7:B8"/>
    <mergeCell ref="D7:D8"/>
    <mergeCell ref="J7:J8"/>
    <mergeCell ref="R7:R8"/>
    <mergeCell ref="T7:U7"/>
    <mergeCell ref="B12:B13"/>
    <mergeCell ref="B15:B19"/>
    <mergeCell ref="B21:B22"/>
    <mergeCell ref="B24:B25"/>
    <mergeCell ref="B27:B28"/>
    <mergeCell ref="B29:B30"/>
    <mergeCell ref="B33:B34"/>
    <mergeCell ref="B35:B36"/>
    <mergeCell ref="B38:B39"/>
    <mergeCell ref="B40:B41"/>
    <mergeCell ref="B45:B47"/>
    <mergeCell ref="B60:B61"/>
  </mergeCells>
  <printOptions/>
  <pageMargins left="0.39375" right="0.19652777777777777" top="0.39375" bottom="0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2023-06-23T07:38:14Z</cp:lastPrinted>
  <dcterms:created xsi:type="dcterms:W3CDTF">2008-04-21T11:27:08Z</dcterms:created>
  <dcterms:modified xsi:type="dcterms:W3CDTF">2023-06-23T07:38:36Z</dcterms:modified>
  <cp:category/>
  <cp:version/>
  <cp:contentType/>
  <cp:contentStatus/>
  <cp:revision>71</cp:revision>
</cp:coreProperties>
</file>